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<sst xmlns="http://schemas.openxmlformats.org/spreadsheetml/2006/main" count="466" uniqueCount="215">
  <si>
    <t>The Photometrics Spreadsheet</t>
  </si>
  <si>
    <t xml:space="preserve">Enter feet and inches (or decimal feet) </t>
  </si>
  <si>
    <t>Feet</t>
  </si>
  <si>
    <t>Inches</t>
  </si>
  <si>
    <t>Decimal Feet</t>
  </si>
  <si>
    <t>by Jeffrey E. Salzberg</t>
  </si>
  <si>
    <t>into the boxes at right.</t>
  </si>
  <si>
    <t>Height:</t>
  </si>
  <si>
    <t>(jeff@jeffsalzberg.com)</t>
  </si>
  <si>
    <t>Decimal dimensions take preference.</t>
  </si>
  <si>
    <t>Horizontal:</t>
  </si>
  <si>
    <t>Height Above Deck</t>
  </si>
  <si>
    <t>Horizontal Distance</t>
  </si>
  <si>
    <t>Enter Throw</t>
  </si>
  <si>
    <t>Throw in Feet</t>
  </si>
  <si>
    <t>Angle of Incidence *</t>
  </si>
  <si>
    <t>Gel Transmission</t>
  </si>
  <si>
    <t>(in feet)</t>
  </si>
  <si>
    <t>From Area Center</t>
  </si>
  <si>
    <t>(optional)</t>
  </si>
  <si>
    <t>(to 6' actor)</t>
  </si>
  <si>
    <t>degrees</t>
  </si>
  <si>
    <t>%</t>
  </si>
  <si>
    <t>Altman Shakespeare:</t>
  </si>
  <si>
    <t>* This formula may not work with spreadsheets other than Quattro Pro</t>
  </si>
  <si>
    <t>Fixture:</t>
  </si>
  <si>
    <t>H</t>
  </si>
  <si>
    <t>Altman</t>
  </si>
  <si>
    <t>Altman S6-1535Z</t>
  </si>
  <si>
    <t>Altman S6-3055Z</t>
  </si>
  <si>
    <t>S6-5</t>
  </si>
  <si>
    <t>S6-10</t>
  </si>
  <si>
    <t>S6-12</t>
  </si>
  <si>
    <t>S6-20</t>
  </si>
  <si>
    <t>S6-30</t>
  </si>
  <si>
    <t>S6-40</t>
  </si>
  <si>
    <t>S6-50</t>
  </si>
  <si>
    <t>GLC</t>
  </si>
  <si>
    <t>Lamp:</t>
  </si>
  <si>
    <t>FLK</t>
  </si>
  <si>
    <t>Spot</t>
  </si>
  <si>
    <t>Flood</t>
  </si>
  <si>
    <t>Peak Candela:</t>
  </si>
  <si>
    <t>Field Multiplier</t>
  </si>
  <si>
    <t>Field Width (feet)</t>
  </si>
  <si>
    <t>Footcandles</t>
  </si>
  <si>
    <t>Altman 36xQ Fixtures:</t>
  </si>
  <si>
    <t>Altman 360Q</t>
  </si>
  <si>
    <t>Altman 366Q</t>
  </si>
  <si>
    <t>Scratch Space:</t>
  </si>
  <si>
    <t>6X22</t>
  </si>
  <si>
    <t>6X16</t>
  </si>
  <si>
    <t>6X12</t>
  </si>
  <si>
    <t>6X9</t>
  </si>
  <si>
    <t>4½X6½</t>
  </si>
  <si>
    <t>8X11</t>
  </si>
  <si>
    <t>Field</t>
  </si>
  <si>
    <t>Unit</t>
  </si>
  <si>
    <t>FC %</t>
  </si>
  <si>
    <t>Field %</t>
  </si>
  <si>
    <t>FEL</t>
  </si>
  <si>
    <t>EHG</t>
  </si>
  <si>
    <t>EGJ</t>
  </si>
  <si>
    <t>Target:</t>
  </si>
  <si>
    <t>26d@20-9.75hor</t>
  </si>
  <si>
    <t>Test #1</t>
  </si>
  <si>
    <t>26d@23-1.25hor</t>
  </si>
  <si>
    <t>Test #2</t>
  </si>
  <si>
    <t>6x9@17-9.25hor</t>
  </si>
  <si>
    <t>Test #3</t>
  </si>
  <si>
    <t>Altman 360 Fixtures:</t>
  </si>
  <si>
    <t>Altman 360</t>
  </si>
  <si>
    <t>Radial 6X12</t>
  </si>
  <si>
    <t>Radial 6X9</t>
  </si>
  <si>
    <t>Radial 4½X6½</t>
  </si>
  <si>
    <t>© 2005, Jeffrey E. Salzberg</t>
  </si>
  <si>
    <t xml:space="preserve">You may use, distribute or add fixtures to this spreadsheet </t>
  </si>
  <si>
    <t>as long as you abide by the following restrictions:</t>
  </si>
  <si>
    <t>1.  You may not remove the authorship credit.</t>
  </si>
  <si>
    <t>2.  You may not remove this notice (although you may place it elsewhere)</t>
  </si>
  <si>
    <t>3.  You may not reproduce or distribute it for money.</t>
  </si>
  <si>
    <t>Altman 3.5Q Fixtures:</t>
  </si>
  <si>
    <t>Altman 3.5Q-12</t>
  </si>
  <si>
    <t>Altman 3.5Q-10</t>
  </si>
  <si>
    <t>Altman 3.5Q-8</t>
  </si>
  <si>
    <t>Altman 3.5Q-6</t>
  </si>
  <si>
    <t>Altman 3.5Q-5</t>
  </si>
  <si>
    <t>EHD</t>
  </si>
  <si>
    <t>Altman 1KL Fixtures:</t>
  </si>
  <si>
    <t>Altman 1KL8-1424Z</t>
  </si>
  <si>
    <t>Altman 1KL6-2040Z</t>
  </si>
  <si>
    <t>1KL10-5</t>
  </si>
  <si>
    <t>1KL8-10</t>
  </si>
  <si>
    <t>1KL6-12</t>
  </si>
  <si>
    <t>1KL6-20</t>
  </si>
  <si>
    <t>1KL6-30</t>
  </si>
  <si>
    <t>1KL6-40</t>
  </si>
  <si>
    <t>1KL6-50</t>
  </si>
  <si>
    <t>Colortran Fixtures:</t>
  </si>
  <si>
    <t>Colortran</t>
  </si>
  <si>
    <t>Colortran 15-35 Zoom</t>
  </si>
  <si>
    <t>12 degree</t>
  </si>
  <si>
    <t>20 degree</t>
  </si>
  <si>
    <t>30 degree</t>
  </si>
  <si>
    <t>40 degree</t>
  </si>
  <si>
    <t>50 degree</t>
  </si>
  <si>
    <t>Source 4:</t>
  </si>
  <si>
    <t>ETC 405</t>
  </si>
  <si>
    <t>ETC 410</t>
  </si>
  <si>
    <t>ETC 414</t>
  </si>
  <si>
    <t>ETC 419</t>
  </si>
  <si>
    <t>ETC 426</t>
  </si>
  <si>
    <t>ETC 436</t>
  </si>
  <si>
    <t>ETC 450</t>
  </si>
  <si>
    <t>ETC 470</t>
  </si>
  <si>
    <t>ETC 490</t>
  </si>
  <si>
    <t>Source 4 25/50 Zoom</t>
  </si>
  <si>
    <t>ETC426J</t>
  </si>
  <si>
    <t>ETC436J</t>
  </si>
  <si>
    <t>ETC450J</t>
  </si>
  <si>
    <t>Source 4 Jr. 25/50 Zoom</t>
  </si>
  <si>
    <t>Source 4</t>
  </si>
  <si>
    <t>HPL575</t>
  </si>
  <si>
    <t>S4 JR</t>
  </si>
  <si>
    <t>HPL750</t>
  </si>
  <si>
    <t>25°</t>
  </si>
  <si>
    <t>36°</t>
  </si>
  <si>
    <t>50°</t>
  </si>
  <si>
    <t>Field width w/ "B" gobo</t>
  </si>
  <si>
    <t>4.5" Ellipsoidals:</t>
  </si>
  <si>
    <t>Altman 1530 Zoom</t>
  </si>
  <si>
    <t>Altman 2550 Zoom</t>
  </si>
  <si>
    <t>Altman 3060 Zoom</t>
  </si>
  <si>
    <t>Colortran Mini Ellipse</t>
  </si>
  <si>
    <t>EVR</t>
  </si>
  <si>
    <t>Strand SL:</t>
  </si>
  <si>
    <t>Strand</t>
  </si>
  <si>
    <t>Strand SL15/32</t>
  </si>
  <si>
    <t>Strand SL23/50</t>
  </si>
  <si>
    <t>SL5</t>
  </si>
  <si>
    <t>SL10</t>
  </si>
  <si>
    <t>SL19</t>
  </si>
  <si>
    <t>SL 26</t>
  </si>
  <si>
    <t>SL36</t>
  </si>
  <si>
    <t>SL50</t>
  </si>
  <si>
    <t>575GLC</t>
  </si>
  <si>
    <t>Compute Candela</t>
  </si>
  <si>
    <t>Compute MF</t>
  </si>
  <si>
    <t>Throw:</t>
  </si>
  <si>
    <t>FC:</t>
  </si>
  <si>
    <t>Field:</t>
  </si>
  <si>
    <t>Candela:</t>
  </si>
  <si>
    <t>MF:</t>
  </si>
  <si>
    <t>Century/Strand (Obsolete):</t>
  </si>
  <si>
    <t>Strand 2123</t>
  </si>
  <si>
    <t>Century 2567</t>
  </si>
  <si>
    <t>Strand 2113</t>
  </si>
  <si>
    <t>Strand 2220</t>
  </si>
  <si>
    <t>Century 2331</t>
  </si>
  <si>
    <t>Strand 2212</t>
  </si>
  <si>
    <t>Strand 2216</t>
  </si>
  <si>
    <t>Strand 2209</t>
  </si>
  <si>
    <t>Strand 2204</t>
  </si>
  <si>
    <t>Strand 2206</t>
  </si>
  <si>
    <t>10X23</t>
  </si>
  <si>
    <t>10X12</t>
  </si>
  <si>
    <t>8X13</t>
  </si>
  <si>
    <t>EGG</t>
  </si>
  <si>
    <t>Spot (15)</t>
  </si>
  <si>
    <t>Flood (40)</t>
  </si>
  <si>
    <t>Fresnels:</t>
  </si>
  <si>
    <t>12" Fresnel</t>
  </si>
  <si>
    <t>8" Fresnel</t>
  </si>
  <si>
    <t>6" Fresnel</t>
  </si>
  <si>
    <t>ETC Source 4 Parnel</t>
  </si>
  <si>
    <t>Selecon Acclaim Fr'nel</t>
  </si>
  <si>
    <t>Strand Quartet PC</t>
  </si>
  <si>
    <t>CYX</t>
  </si>
  <si>
    <t>BVT</t>
  </si>
  <si>
    <t>BTN</t>
  </si>
  <si>
    <t>BTL</t>
  </si>
  <si>
    <t>HPL 750</t>
  </si>
  <si>
    <t>FRK 650W</t>
  </si>
  <si>
    <t>PAR 64:</t>
  </si>
  <si>
    <t>FFS</t>
  </si>
  <si>
    <t>FFR</t>
  </si>
  <si>
    <t>FFP</t>
  </si>
  <si>
    <t>FFN</t>
  </si>
  <si>
    <t>100WR40</t>
  </si>
  <si>
    <t>(WFL)</t>
  </si>
  <si>
    <t>(MFL)</t>
  </si>
  <si>
    <t>(NSP)</t>
  </si>
  <si>
    <t>(VNSP)</t>
  </si>
  <si>
    <t>Narrow</t>
  </si>
  <si>
    <t>Source 4 PAR:</t>
  </si>
  <si>
    <t>VNS</t>
  </si>
  <si>
    <t>NS</t>
  </si>
  <si>
    <t>MFL</t>
  </si>
  <si>
    <t>WFL</t>
  </si>
  <si>
    <t>XWFL</t>
  </si>
  <si>
    <t>575W</t>
  </si>
  <si>
    <t>Miscellaneous:</t>
  </si>
  <si>
    <t>Strand 4122</t>
  </si>
  <si>
    <t>Proxima 6500X</t>
  </si>
  <si>
    <t>Novascan</t>
  </si>
  <si>
    <t>Altman Q-Lite</t>
  </si>
  <si>
    <t>Beam Projector</t>
  </si>
  <si>
    <t>Video Projector</t>
  </si>
  <si>
    <t>250-1</t>
  </si>
  <si>
    <t>ELC</t>
  </si>
  <si>
    <t>FCM</t>
  </si>
  <si>
    <t>Vertical</t>
  </si>
  <si>
    <t>Horizontal</t>
  </si>
  <si>
    <t>Long Axis</t>
  </si>
  <si>
    <t>Short Axis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</si>
</sst>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#,##0.0000"/>
    <numFmt numFmtId="168" formatCode="0.0000"/>
  </numFmts>
  <fonts count="8"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0"/>
      <name val=""/>
      <family val="0"/>
    </font>
    <font>
      <i/>
      <sz val="11"/>
      <name val="Arial"/>
      <family val="2"/>
    </font>
    <font>
      <b/>
      <sz val="10"/>
      <name val="Arial"/>
      <family val="2"/>
    </font>
    <font>
      <i/>
      <sz val="11"/>
      <name val="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Protection="0">
      <alignment vertical="top"/>
    </xf>
  </cellStyleXfs>
  <cellXfs count="71">
    <xf numFmtId="164" fontId="0" fillId="0" borderId="0" xfId="0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0" fillId="3" borderId="0" xfId="0" applyFont="1" applyFill="1" applyBorder="1" applyAlignment="1">
      <alignment/>
    </xf>
    <xf numFmtId="164" fontId="2" fillId="0" borderId="1" xfId="20" applyNumberFormat="1" applyFont="1" applyFill="1" applyBorder="1" applyAlignment="1" applyProtection="1">
      <alignment horizontal="left" vertical="top" indent="1"/>
      <protection/>
    </xf>
    <xf numFmtId="164" fontId="2" fillId="2" borderId="2" xfId="0" applyFont="1" applyFill="1" applyBorder="1" applyAlignment="1">
      <alignment horizontal="left" indent="1"/>
    </xf>
    <xf numFmtId="164" fontId="0" fillId="4" borderId="0" xfId="0" applyFont="1" applyFill="1" applyBorder="1" applyAlignment="1">
      <alignment/>
    </xf>
    <xf numFmtId="164" fontId="0" fillId="4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/>
    </xf>
    <xf numFmtId="164" fontId="2" fillId="0" borderId="3" xfId="20" applyNumberFormat="1" applyFont="1" applyFill="1" applyBorder="1" applyAlignment="1" applyProtection="1">
      <alignment horizontal="left" vertical="top" indent="1"/>
      <protection/>
    </xf>
    <xf numFmtId="164" fontId="2" fillId="2" borderId="4" xfId="0" applyFont="1" applyFill="1" applyBorder="1" applyAlignment="1">
      <alignment horizontal="left" indent="1"/>
    </xf>
    <xf numFmtId="164" fontId="0" fillId="4" borderId="0" xfId="0" applyFont="1" applyFill="1" applyBorder="1" applyAlignment="1">
      <alignment horizontal="right"/>
    </xf>
    <xf numFmtId="164" fontId="0" fillId="5" borderId="0" xfId="0" applyFont="1" applyFill="1" applyBorder="1" applyAlignment="1" applyProtection="1">
      <alignment/>
      <protection locked="0"/>
    </xf>
    <xf numFmtId="164" fontId="0" fillId="6" borderId="0" xfId="0" applyFont="1" applyFill="1" applyBorder="1" applyAlignment="1" applyProtection="1">
      <alignment/>
      <protection locked="0"/>
    </xf>
    <xf numFmtId="164" fontId="0" fillId="7" borderId="0" xfId="0" applyFont="1" applyFill="1" applyBorder="1" applyAlignment="1" applyProtection="1">
      <alignment/>
      <protection locked="0"/>
    </xf>
    <xf numFmtId="164" fontId="2" fillId="0" borderId="5" xfId="20" applyNumberFormat="1" applyFont="1" applyFill="1" applyBorder="1" applyAlignment="1" applyProtection="1">
      <alignment horizontal="left" vertical="top" indent="1"/>
      <protection/>
    </xf>
    <xf numFmtId="164" fontId="2" fillId="2" borderId="6" xfId="0" applyFont="1" applyFill="1" applyBorder="1" applyAlignment="1">
      <alignment horizontal="left" indent="1"/>
    </xf>
    <xf numFmtId="164" fontId="4" fillId="8" borderId="0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4" fillId="8" borderId="0" xfId="0" applyFont="1" applyFill="1" applyBorder="1" applyAlignment="1">
      <alignment horizontal="center" vertical="center"/>
    </xf>
    <xf numFmtId="164" fontId="0" fillId="8" borderId="0" xfId="0" applyFont="1" applyFill="1" applyBorder="1" applyAlignment="1">
      <alignment/>
    </xf>
    <xf numFmtId="166" fontId="0" fillId="7" borderId="0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166" fontId="4" fillId="6" borderId="0" xfId="0" applyNumberFormat="1" applyFont="1" applyFill="1" applyBorder="1" applyAlignment="1" applyProtection="1">
      <alignment/>
      <protection locked="0"/>
    </xf>
    <xf numFmtId="166" fontId="4" fillId="9" borderId="0" xfId="0" applyNumberFormat="1" applyFont="1" applyFill="1" applyBorder="1" applyAlignment="1">
      <alignment/>
    </xf>
    <xf numFmtId="166" fontId="4" fillId="8" borderId="0" xfId="0" applyNumberFormat="1" applyFont="1" applyFill="1" applyBorder="1" applyAlignment="1">
      <alignment/>
    </xf>
    <xf numFmtId="164" fontId="4" fillId="8" borderId="0" xfId="0" applyFont="1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4" fillId="10" borderId="0" xfId="0" applyFont="1" applyFill="1" applyBorder="1" applyAlignment="1">
      <alignment horizontal="right"/>
    </xf>
    <xf numFmtId="164" fontId="5" fillId="9" borderId="0" xfId="0" applyFont="1" applyFill="1" applyBorder="1" applyAlignment="1">
      <alignment horizontal="center"/>
    </xf>
    <xf numFmtId="164" fontId="4" fillId="10" borderId="0" xfId="0" applyFont="1" applyFill="1" applyBorder="1" applyAlignment="1">
      <alignment horizontal="center"/>
    </xf>
    <xf numFmtId="164" fontId="0" fillId="9" borderId="0" xfId="0" applyFont="1" applyFill="1" applyBorder="1" applyAlignment="1">
      <alignment horizontal="center"/>
    </xf>
    <xf numFmtId="165" fontId="4" fillId="11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horizontal="center"/>
    </xf>
    <xf numFmtId="164" fontId="4" fillId="11" borderId="0" xfId="0" applyFont="1" applyFill="1" applyBorder="1" applyAlignment="1">
      <alignment/>
    </xf>
    <xf numFmtId="166" fontId="4" fillId="12" borderId="0" xfId="0" applyNumberFormat="1" applyFont="1" applyFill="1" applyBorder="1" applyAlignment="1">
      <alignment/>
    </xf>
    <xf numFmtId="166" fontId="0" fillId="13" borderId="0" xfId="0" applyNumberFormat="1" applyFont="1" applyFill="1" applyBorder="1" applyAlignment="1">
      <alignment horizontal="center"/>
    </xf>
    <xf numFmtId="164" fontId="4" fillId="12" borderId="0" xfId="0" applyFont="1" applyFill="1" applyBorder="1" applyAlignment="1">
      <alignment/>
    </xf>
    <xf numFmtId="164" fontId="6" fillId="14" borderId="7" xfId="0" applyFont="1" applyFill="1" applyBorder="1" applyAlignment="1" applyProtection="1">
      <alignment/>
      <protection/>
    </xf>
    <xf numFmtId="164" fontId="6" fillId="14" borderId="8" xfId="0" applyFont="1" applyFill="1" applyBorder="1" applyAlignment="1" applyProtection="1">
      <alignment/>
      <protection/>
    </xf>
    <xf numFmtId="164" fontId="0" fillId="14" borderId="8" xfId="0" applyFont="1" applyFill="1" applyBorder="1" applyAlignment="1" applyProtection="1">
      <alignment/>
      <protection/>
    </xf>
    <xf numFmtId="164" fontId="0" fillId="14" borderId="9" xfId="0" applyFont="1" applyFill="1" applyBorder="1" applyAlignment="1">
      <alignment/>
    </xf>
    <xf numFmtId="164" fontId="6" fillId="14" borderId="10" xfId="0" applyFont="1" applyFill="1" applyBorder="1" applyAlignment="1" applyProtection="1">
      <alignment/>
      <protection/>
    </xf>
    <xf numFmtId="164" fontId="6" fillId="14" borderId="0" xfId="0" applyFont="1" applyFill="1" applyBorder="1" applyAlignment="1" applyProtection="1">
      <alignment horizontal="center"/>
      <protection/>
    </xf>
    <xf numFmtId="164" fontId="6" fillId="14" borderId="11" xfId="0" applyFont="1" applyFill="1" applyBorder="1" applyAlignment="1">
      <alignment/>
    </xf>
    <xf numFmtId="164" fontId="0" fillId="14" borderId="10" xfId="0" applyFont="1" applyFill="1" applyBorder="1" applyAlignment="1" applyProtection="1">
      <alignment/>
      <protection/>
    </xf>
    <xf numFmtId="164" fontId="0" fillId="15" borderId="0" xfId="0" applyFont="1" applyFill="1" applyBorder="1" applyAlignment="1" applyProtection="1">
      <alignment/>
      <protection locked="0"/>
    </xf>
    <xf numFmtId="164" fontId="0" fillId="14" borderId="0" xfId="0" applyFont="1" applyFill="1" applyBorder="1" applyAlignment="1" applyProtection="1">
      <alignment/>
      <protection locked="0"/>
    </xf>
    <xf numFmtId="164" fontId="0" fillId="14" borderId="0" xfId="0" applyFont="1" applyFill="1" applyBorder="1" applyAlignment="1" applyProtection="1">
      <alignment/>
      <protection/>
    </xf>
    <xf numFmtId="164" fontId="0" fillId="14" borderId="11" xfId="0" applyFont="1" applyFill="1" applyBorder="1" applyAlignment="1">
      <alignment/>
    </xf>
    <xf numFmtId="164" fontId="0" fillId="16" borderId="0" xfId="0" applyFont="1" applyFill="1" applyBorder="1" applyAlignment="1" applyProtection="1">
      <alignment/>
      <protection locked="0"/>
    </xf>
    <xf numFmtId="166" fontId="0" fillId="14" borderId="0" xfId="0" applyNumberFormat="1" applyFont="1" applyFill="1" applyBorder="1" applyAlignment="1" applyProtection="1">
      <alignment/>
      <protection locked="0"/>
    </xf>
    <xf numFmtId="166" fontId="0" fillId="14" borderId="0" xfId="0" applyNumberFormat="1" applyFont="1" applyFill="1" applyBorder="1" applyAlignment="1" applyProtection="1">
      <alignment/>
      <protection/>
    </xf>
    <xf numFmtId="166" fontId="0" fillId="14" borderId="11" xfId="0" applyNumberFormat="1" applyFont="1" applyFill="1" applyBorder="1" applyAlignment="1" applyProtection="1">
      <alignment/>
      <protection/>
    </xf>
    <xf numFmtId="164" fontId="0" fillId="14" borderId="12" xfId="0" applyFont="1" applyFill="1" applyBorder="1" applyAlignment="1" applyProtection="1">
      <alignment/>
      <protection/>
    </xf>
    <xf numFmtId="164" fontId="0" fillId="14" borderId="13" xfId="0" applyFont="1" applyFill="1" applyBorder="1" applyAlignment="1" applyProtection="1">
      <alignment/>
      <protection/>
    </xf>
    <xf numFmtId="164" fontId="0" fillId="14" borderId="14" xfId="0" applyFont="1" applyFill="1" applyBorder="1" applyAlignment="1">
      <alignment/>
    </xf>
    <xf numFmtId="164" fontId="0" fillId="9" borderId="0" xfId="0" applyFont="1" applyFill="1" applyBorder="1" applyAlignment="1">
      <alignment/>
    </xf>
    <xf numFmtId="164" fontId="0" fillId="13" borderId="0" xfId="0" applyFont="1" applyFill="1" applyBorder="1" applyAlignment="1">
      <alignment/>
    </xf>
    <xf numFmtId="164" fontId="0" fillId="12" borderId="0" xfId="0" applyFont="1" applyFill="1" applyBorder="1" applyAlignment="1">
      <alignment/>
    </xf>
    <xf numFmtId="166" fontId="0" fillId="17" borderId="0" xfId="0" applyNumberFormat="1" applyFont="1" applyFill="1" applyBorder="1" applyAlignment="1">
      <alignment horizontal="center"/>
    </xf>
    <xf numFmtId="164" fontId="7" fillId="10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165" fontId="7" fillId="10" borderId="0" xfId="0" applyNumberFormat="1" applyFont="1" applyFill="1" applyBorder="1" applyAlignment="1">
      <alignment horizontal="center"/>
    </xf>
    <xf numFmtId="167" fontId="7" fillId="10" borderId="0" xfId="0" applyNumberFormat="1" applyFont="1" applyFill="1" applyBorder="1" applyAlignment="1">
      <alignment horizontal="center"/>
    </xf>
    <xf numFmtId="166" fontId="7" fillId="10" borderId="0" xfId="0" applyNumberFormat="1" applyFont="1" applyFill="1" applyBorder="1" applyAlignment="1">
      <alignment horizontal="center"/>
    </xf>
    <xf numFmtId="168" fontId="7" fillId="10" borderId="0" xfId="0" applyNumberFormat="1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6" fontId="0" fillId="2" borderId="0" xfId="0" applyNumberFormat="1" applyFont="1" applyFill="1" applyBorder="1" applyAlignment="1">
      <alignment horizontal="center"/>
    </xf>
    <xf numFmtId="164" fontId="4" fillId="1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B20F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BFF1C"/>
      <rgbColor rgb="001CFFFB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9CB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workbookViewId="0" topLeftCell="A1">
      <selection activeCell="H3" sqref="H3"/>
    </sheetView>
  </sheetViews>
  <sheetFormatPr defaultColWidth="8.00390625" defaultRowHeight="12.75"/>
  <cols>
    <col min="1" max="1" width="21.7109375" style="1" customWidth="1"/>
    <col min="2" max="2" width="0.71875" style="1" customWidth="1"/>
    <col min="3" max="3" width="19.28125" style="1" customWidth="1"/>
    <col min="4" max="6" width="15.7109375" style="1" customWidth="1"/>
    <col min="7" max="7" width="13.7109375" style="1" customWidth="1"/>
    <col min="8" max="8" width="11.7109375" style="1" customWidth="1"/>
    <col min="9" max="9" width="13.7109375" style="1" customWidth="1"/>
    <col min="10" max="10" width="12.7109375" style="1" customWidth="1"/>
    <col min="11" max="11" width="11.7109375" style="1" customWidth="1"/>
    <col min="12" max="12" width="12.7109375" style="1" customWidth="1"/>
    <col min="13" max="13" width="10.7109375" style="1" customWidth="1"/>
    <col min="14" max="14" width="9.8515625" style="1" customWidth="1"/>
    <col min="15" max="15" width="18.57421875" style="1" customWidth="1"/>
    <col min="16" max="16" width="9.8515625" style="1" customWidth="1"/>
    <col min="17" max="17" width="13.7109375" style="1" customWidth="1"/>
    <col min="18" max="18" width="14.7109375" style="1" customWidth="1"/>
    <col min="19" max="19" width="7.7109375" style="1" customWidth="1"/>
    <col min="20" max="20" width="14.7109375" style="1" customWidth="1"/>
    <col min="21" max="22" width="10.00390625" style="1" customWidth="1"/>
    <col min="23" max="23" width="12.8515625" style="1" customWidth="1"/>
    <col min="24" max="254" width="7.7109375" style="1" customWidth="1"/>
    <col min="255" max="16384" width="9.00390625" style="2" customWidth="1"/>
  </cols>
  <sheetData>
    <row r="1" spans="1:10" ht="16.5">
      <c r="A1" s="3" t="s">
        <v>0</v>
      </c>
      <c r="B1" s="4"/>
      <c r="C1" s="4"/>
      <c r="D1" s="4"/>
      <c r="E1" s="5" t="s">
        <v>1</v>
      </c>
      <c r="F1" s="6"/>
      <c r="G1" s="7"/>
      <c r="H1" s="8" t="s">
        <v>2</v>
      </c>
      <c r="I1" s="8" t="s">
        <v>3</v>
      </c>
      <c r="J1" s="7" t="s">
        <v>4</v>
      </c>
    </row>
    <row r="2" spans="1:10" ht="13.5">
      <c r="A2" s="9" t="s">
        <v>5</v>
      </c>
      <c r="B2" s="4"/>
      <c r="C2" s="4"/>
      <c r="D2" s="4"/>
      <c r="E2" s="10" t="s">
        <v>6</v>
      </c>
      <c r="F2" s="11"/>
      <c r="G2" s="12" t="s">
        <v>7</v>
      </c>
      <c r="H2" s="13">
        <v>22</v>
      </c>
      <c r="I2" s="14">
        <v>6</v>
      </c>
      <c r="J2" s="15"/>
    </row>
    <row r="3" spans="1:10" ht="12.75">
      <c r="A3" s="4" t="s">
        <v>8</v>
      </c>
      <c r="B3" s="4"/>
      <c r="C3" s="4"/>
      <c r="D3" s="4"/>
      <c r="E3" s="16" t="s">
        <v>9</v>
      </c>
      <c r="F3" s="17"/>
      <c r="G3" s="12" t="s">
        <v>10</v>
      </c>
      <c r="H3" s="13">
        <v>25</v>
      </c>
      <c r="I3" s="14">
        <v>9</v>
      </c>
      <c r="J3" s="15"/>
    </row>
    <row r="5" spans="1:11" ht="12.75">
      <c r="A5" s="18" t="s">
        <v>11</v>
      </c>
      <c r="B5" s="19"/>
      <c r="C5" s="18" t="s">
        <v>12</v>
      </c>
      <c r="D5" s="18" t="s">
        <v>13</v>
      </c>
      <c r="E5" s="18" t="s">
        <v>14</v>
      </c>
      <c r="G5" s="18" t="s">
        <v>15</v>
      </c>
      <c r="H5" s="18"/>
      <c r="J5" s="18" t="s">
        <v>16</v>
      </c>
      <c r="K5" s="18"/>
    </row>
    <row r="6" spans="1:11" ht="12.75">
      <c r="A6" s="18" t="s">
        <v>17</v>
      </c>
      <c r="B6" s="19"/>
      <c r="C6" s="18" t="s">
        <v>18</v>
      </c>
      <c r="D6" s="20" t="s">
        <v>19</v>
      </c>
      <c r="E6" s="18" t="s">
        <v>20</v>
      </c>
      <c r="G6" s="21"/>
      <c r="H6" s="21"/>
      <c r="J6" s="21"/>
      <c r="K6" s="21"/>
    </row>
    <row r="7" spans="1:11" ht="12.75">
      <c r="A7" s="21"/>
      <c r="C7" s="18" t="s">
        <v>17</v>
      </c>
      <c r="D7" s="21"/>
      <c r="E7" s="21"/>
      <c r="G7" s="21"/>
      <c r="H7" s="21"/>
      <c r="J7" s="21"/>
      <c r="K7" s="21"/>
    </row>
    <row r="8" spans="1:256" s="28" customFormat="1" ht="12.75">
      <c r="A8" s="22">
        <f>IF(J2=0,($H2+(($I2*10)/120)),J2)</f>
        <v>22.5</v>
      </c>
      <c r="B8" s="23">
        <v>18</v>
      </c>
      <c r="C8" s="22">
        <f>IF(J3=0,($H3+(($I3*10)/120)),J3)</f>
        <v>25.75</v>
      </c>
      <c r="D8" s="24">
        <v>21.66</v>
      </c>
      <c r="E8" s="25">
        <f>IF(D8=0,SQRT(((A8-6)^2)+(C8^2)),D8)</f>
        <v>21.66</v>
      </c>
      <c r="F8" s="1"/>
      <c r="G8" s="26">
        <f>DEGREES(ATAN((A8-6)/C8))</f>
        <v>32.650802296595565</v>
      </c>
      <c r="H8" s="27" t="s">
        <v>21</v>
      </c>
      <c r="I8" s="1"/>
      <c r="J8" s="26">
        <v>100</v>
      </c>
      <c r="K8" s="27" t="s">
        <v>22</v>
      </c>
      <c r="IO8" s="1"/>
      <c r="IP8" s="1"/>
      <c r="IQ8" s="1"/>
      <c r="IR8" s="1"/>
      <c r="IS8" s="1"/>
      <c r="IT8" s="1"/>
      <c r="IU8" s="2"/>
      <c r="IV8" s="2"/>
    </row>
    <row r="9" spans="1:256" s="28" customFormat="1" ht="12.75">
      <c r="A9" s="1" t="s">
        <v>23</v>
      </c>
      <c r="B9" s="1"/>
      <c r="C9" s="1"/>
      <c r="D9" s="1"/>
      <c r="E9" s="1"/>
      <c r="F9" s="1"/>
      <c r="G9" s="1" t="s">
        <v>24</v>
      </c>
      <c r="H9" s="1"/>
      <c r="I9" s="1"/>
      <c r="J9" s="1"/>
      <c r="IO9" s="1"/>
      <c r="IP9" s="1"/>
      <c r="IQ9" s="1"/>
      <c r="IR9" s="1"/>
      <c r="IS9" s="1"/>
      <c r="IT9" s="1"/>
      <c r="IU9" s="2"/>
      <c r="IV9" s="2"/>
    </row>
    <row r="10" spans="1:256" s="28" customFormat="1" ht="13.5">
      <c r="A10" s="29" t="s">
        <v>25</v>
      </c>
      <c r="B10" s="1"/>
      <c r="C10" s="30" t="s">
        <v>26</v>
      </c>
      <c r="D10" s="30" t="s">
        <v>27</v>
      </c>
      <c r="E10" s="30" t="s">
        <v>27</v>
      </c>
      <c r="F10" s="30" t="s">
        <v>27</v>
      </c>
      <c r="G10" s="30" t="s">
        <v>27</v>
      </c>
      <c r="H10" s="30" t="s">
        <v>27</v>
      </c>
      <c r="I10" s="30" t="s">
        <v>27</v>
      </c>
      <c r="J10" s="30" t="s">
        <v>28</v>
      </c>
      <c r="K10" s="30"/>
      <c r="L10" s="30" t="s">
        <v>29</v>
      </c>
      <c r="M10" s="30"/>
      <c r="IO10" s="1"/>
      <c r="IP10" s="1"/>
      <c r="IQ10" s="1"/>
      <c r="IR10" s="1"/>
      <c r="IS10" s="1"/>
      <c r="IT10" s="1"/>
      <c r="IU10" s="2"/>
      <c r="IV10" s="2"/>
    </row>
    <row r="11" spans="1:256" s="28" customFormat="1" ht="13.5">
      <c r="A11" s="31"/>
      <c r="B11" s="1"/>
      <c r="C11" s="30" t="s">
        <v>30</v>
      </c>
      <c r="D11" s="30" t="s">
        <v>31</v>
      </c>
      <c r="E11" s="30" t="s">
        <v>32</v>
      </c>
      <c r="F11" s="30" t="s">
        <v>33</v>
      </c>
      <c r="G11" s="30" t="s">
        <v>34</v>
      </c>
      <c r="H11" s="30" t="s">
        <v>35</v>
      </c>
      <c r="I11" s="30" t="s">
        <v>36</v>
      </c>
      <c r="J11" s="32" t="s">
        <v>37</v>
      </c>
      <c r="K11" s="32"/>
      <c r="L11" s="32" t="s">
        <v>37</v>
      </c>
      <c r="M11" s="32"/>
      <c r="IO11" s="1"/>
      <c r="IP11" s="1"/>
      <c r="IQ11" s="1"/>
      <c r="IR11" s="1"/>
      <c r="IS11" s="1"/>
      <c r="IT11" s="1"/>
      <c r="IU11" s="2"/>
      <c r="IV11" s="2"/>
    </row>
    <row r="12" spans="1:256" s="28" customFormat="1" ht="12.75">
      <c r="A12" s="29" t="s">
        <v>38</v>
      </c>
      <c r="B12" s="1"/>
      <c r="C12" s="32" t="s">
        <v>37</v>
      </c>
      <c r="D12" s="32" t="s">
        <v>37</v>
      </c>
      <c r="E12" s="32" t="s">
        <v>39</v>
      </c>
      <c r="F12" s="32" t="s">
        <v>37</v>
      </c>
      <c r="G12" s="32" t="s">
        <v>37</v>
      </c>
      <c r="H12" s="32" t="s">
        <v>37</v>
      </c>
      <c r="I12" s="32" t="s">
        <v>37</v>
      </c>
      <c r="J12" s="32" t="s">
        <v>40</v>
      </c>
      <c r="K12" s="32" t="s">
        <v>41</v>
      </c>
      <c r="L12" s="32" t="s">
        <v>40</v>
      </c>
      <c r="M12" s="32" t="s">
        <v>41</v>
      </c>
      <c r="IO12" s="1"/>
      <c r="IP12" s="1"/>
      <c r="IQ12" s="1"/>
      <c r="IR12" s="1"/>
      <c r="IS12" s="1"/>
      <c r="IT12" s="1"/>
      <c r="IU12" s="2"/>
      <c r="IV12" s="2"/>
    </row>
    <row r="13" spans="1:256" s="28" customFormat="1" ht="12.75">
      <c r="A13" s="33" t="s">
        <v>42</v>
      </c>
      <c r="B13" s="1"/>
      <c r="C13" s="34">
        <v>974900</v>
      </c>
      <c r="D13" s="34">
        <v>791000</v>
      </c>
      <c r="E13" s="34">
        <v>327700</v>
      </c>
      <c r="F13" s="34">
        <v>189700</v>
      </c>
      <c r="G13" s="34">
        <v>149200</v>
      </c>
      <c r="H13" s="34">
        <v>98100</v>
      </c>
      <c r="I13" s="34">
        <v>46300</v>
      </c>
      <c r="J13" s="34">
        <v>351000</v>
      </c>
      <c r="K13" s="34">
        <v>119000</v>
      </c>
      <c r="L13" s="34">
        <v>166000</v>
      </c>
      <c r="M13" s="34">
        <v>55000</v>
      </c>
      <c r="IO13" s="1"/>
      <c r="IP13" s="1"/>
      <c r="IQ13" s="1"/>
      <c r="IR13" s="1"/>
      <c r="IS13" s="1"/>
      <c r="IT13" s="1"/>
      <c r="IU13" s="2"/>
      <c r="IV13" s="2"/>
    </row>
    <row r="14" spans="1:256" s="28" customFormat="1" ht="12.75">
      <c r="A14" s="35" t="s">
        <v>43</v>
      </c>
      <c r="B14" s="1"/>
      <c r="C14" s="28">
        <v>0.12</v>
      </c>
      <c r="D14" s="28">
        <v>0.17</v>
      </c>
      <c r="E14" s="28">
        <v>0.2</v>
      </c>
      <c r="F14" s="28">
        <v>0.36</v>
      </c>
      <c r="G14" s="28">
        <v>0.51</v>
      </c>
      <c r="H14" s="28">
        <v>0.69</v>
      </c>
      <c r="I14" s="28">
        <v>0.95</v>
      </c>
      <c r="J14" s="28">
        <v>0.25</v>
      </c>
      <c r="K14" s="28">
        <v>0.6</v>
      </c>
      <c r="L14" s="28">
        <v>0.51</v>
      </c>
      <c r="M14" s="28">
        <v>0.99</v>
      </c>
      <c r="IO14" s="1"/>
      <c r="IP14" s="1"/>
      <c r="IQ14" s="1"/>
      <c r="IR14" s="1"/>
      <c r="IS14" s="1"/>
      <c r="IT14" s="1"/>
      <c r="IU14" s="2"/>
      <c r="IV14" s="2"/>
    </row>
    <row r="15" spans="1:256" s="28" customFormat="1" ht="12.75">
      <c r="A15" s="36" t="s">
        <v>44</v>
      </c>
      <c r="B15" s="1"/>
      <c r="C15" s="37">
        <f>$E$8*C14</f>
        <v>2.5991999999999997</v>
      </c>
      <c r="D15" s="37">
        <f>$E$8*D14</f>
        <v>3.6822000000000004</v>
      </c>
      <c r="E15" s="37">
        <f>$E$8*E14</f>
        <v>4.332</v>
      </c>
      <c r="F15" s="37">
        <f>$E$8*F14</f>
        <v>7.7976</v>
      </c>
      <c r="G15" s="37">
        <f>$E$8*G14</f>
        <v>11.0466</v>
      </c>
      <c r="H15" s="37">
        <f>$E$8*H14</f>
        <v>14.9454</v>
      </c>
      <c r="I15" s="37">
        <f>$E$8*I14</f>
        <v>20.576999999999998</v>
      </c>
      <c r="J15" s="37">
        <f>$E$8*J14</f>
        <v>5.415</v>
      </c>
      <c r="K15" s="37">
        <f>$E$8*K14</f>
        <v>12.996</v>
      </c>
      <c r="L15" s="37">
        <f>$E$8*L14</f>
        <v>11.0466</v>
      </c>
      <c r="M15" s="37">
        <f>$E$8*M14</f>
        <v>21.4434</v>
      </c>
      <c r="IO15" s="1"/>
      <c r="IP15" s="1"/>
      <c r="IQ15" s="1"/>
      <c r="IR15" s="1"/>
      <c r="IS15" s="1"/>
      <c r="IT15" s="1"/>
      <c r="IU15" s="2"/>
      <c r="IV15" s="2"/>
    </row>
    <row r="16" spans="1:256" s="28" customFormat="1" ht="12.75">
      <c r="A16" s="38" t="s">
        <v>45</v>
      </c>
      <c r="B16" s="1"/>
      <c r="C16" s="37">
        <f>C13/($E$8^2)*($J$8/100)</f>
        <v>2077.988624669513</v>
      </c>
      <c r="D16" s="37">
        <f>D13/($E$8^2)*($J$8/100)</f>
        <v>1686.0077978393522</v>
      </c>
      <c r="E16" s="37">
        <f>E13/($E$8^2)*($J$8/100)</f>
        <v>698.4889448191602</v>
      </c>
      <c r="F16" s="37">
        <f>F13/($E$8^2)*($J$8/100)</f>
        <v>404.34346302164994</v>
      </c>
      <c r="G16" s="37">
        <f>G13/($E$8^2)*($J$8/100)</f>
        <v>318.0181585810763</v>
      </c>
      <c r="H16" s="37">
        <f>H13/($E$8^2)*($J$8/100)</f>
        <v>209.0990707560562</v>
      </c>
      <c r="I16" s="37">
        <f>I13/($E$8^2)*($J$8/100)</f>
        <v>98.68794063206322</v>
      </c>
      <c r="J16" s="37">
        <f>J13/($E$8^2)*($J$8/100)</f>
        <v>748.1526384849717</v>
      </c>
      <c r="K16" s="37">
        <f>K13/($E$8^2)*($J$8/100)</f>
        <v>253.6471908253893</v>
      </c>
      <c r="L16" s="37">
        <f>L13/($E$8^2)*($J$8/100)</f>
        <v>353.8271737564254</v>
      </c>
      <c r="M16" s="37">
        <f>M13/($E$8^2)*($J$8/100)</f>
        <v>117.23189491929756</v>
      </c>
      <c r="IO16" s="1"/>
      <c r="IP16" s="1"/>
      <c r="IQ16" s="1"/>
      <c r="IR16" s="1"/>
      <c r="IS16" s="1"/>
      <c r="IT16" s="1"/>
      <c r="IU16" s="2"/>
      <c r="IV16" s="2"/>
    </row>
    <row r="17" spans="1:256" s="28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IO17" s="1"/>
      <c r="IP17" s="1"/>
      <c r="IQ17" s="1"/>
      <c r="IR17" s="1"/>
      <c r="IS17" s="1"/>
      <c r="IT17" s="1"/>
      <c r="IU17" s="2"/>
      <c r="IV17" s="2"/>
    </row>
    <row r="18" spans="1:256" s="28" customFormat="1" ht="12.75">
      <c r="A18" s="1" t="s">
        <v>46</v>
      </c>
      <c r="B18" s="1"/>
      <c r="C18" s="1"/>
      <c r="D18" s="1"/>
      <c r="E18" s="1"/>
      <c r="F18" s="1"/>
      <c r="G18" s="1"/>
      <c r="H18" s="1"/>
      <c r="I18" s="1"/>
      <c r="J18" s="1"/>
      <c r="IO18" s="1"/>
      <c r="IP18" s="1"/>
      <c r="IQ18" s="1"/>
      <c r="IR18" s="1"/>
      <c r="IS18" s="1"/>
      <c r="IT18" s="1"/>
      <c r="IU18" s="2"/>
      <c r="IV18" s="2"/>
    </row>
    <row r="19" spans="1:256" s="28" customFormat="1" ht="13.5">
      <c r="A19" s="29" t="s">
        <v>25</v>
      </c>
      <c r="B19" s="1"/>
      <c r="C19" s="30" t="s">
        <v>47</v>
      </c>
      <c r="D19" s="30" t="s">
        <v>47</v>
      </c>
      <c r="E19" s="30" t="s">
        <v>47</v>
      </c>
      <c r="F19" s="30" t="s">
        <v>47</v>
      </c>
      <c r="G19" s="30" t="s">
        <v>47</v>
      </c>
      <c r="H19" s="1"/>
      <c r="I19" s="30" t="s">
        <v>48</v>
      </c>
      <c r="J19" s="1"/>
      <c r="K19" s="1"/>
      <c r="L19" s="39" t="s">
        <v>49</v>
      </c>
      <c r="M19" s="40"/>
      <c r="N19" s="40"/>
      <c r="O19" s="41"/>
      <c r="P19" s="41"/>
      <c r="Q19" s="42"/>
      <c r="IO19" s="1"/>
      <c r="IP19" s="1"/>
      <c r="IQ19" s="1"/>
      <c r="IR19" s="1"/>
      <c r="IS19" s="1"/>
      <c r="IT19" s="1"/>
      <c r="IU19" s="2"/>
      <c r="IV19" s="2"/>
    </row>
    <row r="20" spans="1:256" s="28" customFormat="1" ht="13.5">
      <c r="A20" s="31"/>
      <c r="B20" s="1"/>
      <c r="C20" s="30" t="s">
        <v>50</v>
      </c>
      <c r="D20" s="30" t="s">
        <v>51</v>
      </c>
      <c r="E20" s="30" t="s">
        <v>52</v>
      </c>
      <c r="F20" s="30" t="s">
        <v>53</v>
      </c>
      <c r="G20" s="30" t="s">
        <v>54</v>
      </c>
      <c r="H20" s="1"/>
      <c r="I20" s="30" t="s">
        <v>55</v>
      </c>
      <c r="J20" s="1"/>
      <c r="K20" s="1"/>
      <c r="L20" s="43"/>
      <c r="M20" s="44" t="s">
        <v>45</v>
      </c>
      <c r="N20" s="44" t="s">
        <v>56</v>
      </c>
      <c r="O20" s="44" t="s">
        <v>57</v>
      </c>
      <c r="P20" s="44" t="s">
        <v>58</v>
      </c>
      <c r="Q20" s="45" t="s">
        <v>59</v>
      </c>
      <c r="IO20" s="1"/>
      <c r="IP20" s="1"/>
      <c r="IQ20" s="1"/>
      <c r="IR20" s="1"/>
      <c r="IS20" s="1"/>
      <c r="IT20" s="1"/>
      <c r="IU20" s="2"/>
      <c r="IV20" s="2"/>
    </row>
    <row r="21" spans="1:256" s="28" customFormat="1" ht="12.75">
      <c r="A21" s="29" t="s">
        <v>38</v>
      </c>
      <c r="B21" s="1"/>
      <c r="C21" s="32" t="s">
        <v>60</v>
      </c>
      <c r="D21" s="32" t="s">
        <v>60</v>
      </c>
      <c r="E21" s="32" t="s">
        <v>37</v>
      </c>
      <c r="F21" s="32" t="s">
        <v>37</v>
      </c>
      <c r="G21" s="32" t="s">
        <v>61</v>
      </c>
      <c r="H21" s="1"/>
      <c r="I21" s="32" t="s">
        <v>62</v>
      </c>
      <c r="J21" s="1"/>
      <c r="K21" s="1"/>
      <c r="L21" s="46" t="s">
        <v>63</v>
      </c>
      <c r="M21" s="47">
        <v>160</v>
      </c>
      <c r="N21" s="47">
        <v>11.29</v>
      </c>
      <c r="O21" s="48" t="s">
        <v>64</v>
      </c>
      <c r="P21" s="49"/>
      <c r="Q21" s="50"/>
      <c r="IO21" s="1"/>
      <c r="IP21" s="1"/>
      <c r="IQ21" s="1"/>
      <c r="IR21" s="1"/>
      <c r="IS21" s="1"/>
      <c r="IT21" s="1"/>
      <c r="IU21" s="2"/>
      <c r="IV21" s="2"/>
    </row>
    <row r="22" spans="1:256" s="28" customFormat="1" ht="12.75">
      <c r="A22" s="33" t="s">
        <v>42</v>
      </c>
      <c r="B22" s="1"/>
      <c r="C22" s="34">
        <v>219000</v>
      </c>
      <c r="D22" s="34">
        <v>188000</v>
      </c>
      <c r="E22" s="34">
        <v>164925</v>
      </c>
      <c r="F22" s="34">
        <v>88000</v>
      </c>
      <c r="G22" s="34">
        <v>38250</v>
      </c>
      <c r="H22" s="1"/>
      <c r="I22" s="34">
        <v>324000</v>
      </c>
      <c r="J22" s="1"/>
      <c r="K22" s="1"/>
      <c r="L22" s="46"/>
      <c r="M22" s="48"/>
      <c r="N22" s="48"/>
      <c r="O22" s="48"/>
      <c r="P22" s="49"/>
      <c r="Q22" s="50"/>
      <c r="IO22" s="1"/>
      <c r="IP22" s="1"/>
      <c r="IQ22" s="1"/>
      <c r="IR22" s="1"/>
      <c r="IS22" s="1"/>
      <c r="IT22" s="1"/>
      <c r="IU22" s="2"/>
      <c r="IV22" s="2"/>
    </row>
    <row r="23" spans="1:256" s="28" customFormat="1" ht="12.75">
      <c r="A23" s="35" t="s">
        <v>43</v>
      </c>
      <c r="B23" s="1"/>
      <c r="C23" s="28">
        <v>0.18</v>
      </c>
      <c r="D23" s="28">
        <v>0.34</v>
      </c>
      <c r="E23" s="28">
        <v>0.48</v>
      </c>
      <c r="F23" s="28">
        <v>0.68</v>
      </c>
      <c r="G23" s="28">
        <v>1.03</v>
      </c>
      <c r="H23" s="1"/>
      <c r="I23" s="28">
        <v>0.233</v>
      </c>
      <c r="J23" s="1"/>
      <c r="K23" s="1"/>
      <c r="L23" s="46" t="s">
        <v>65</v>
      </c>
      <c r="M23" s="51">
        <v>130.9</v>
      </c>
      <c r="N23" s="51">
        <v>12.19</v>
      </c>
      <c r="O23" s="52" t="s">
        <v>66</v>
      </c>
      <c r="P23" s="53">
        <f>(+M23*100)/$M$21</f>
        <v>81.8125</v>
      </c>
      <c r="Q23" s="54">
        <f>(+N23*100)/$N$21</f>
        <v>107.9716563330381</v>
      </c>
      <c r="IO23" s="1"/>
      <c r="IP23" s="1"/>
      <c r="IQ23" s="1"/>
      <c r="IR23" s="1"/>
      <c r="IS23" s="1"/>
      <c r="IT23" s="1"/>
      <c r="IU23" s="2"/>
      <c r="IV23" s="2"/>
    </row>
    <row r="24" spans="1:256" s="28" customFormat="1" ht="12.75">
      <c r="A24" s="36" t="s">
        <v>44</v>
      </c>
      <c r="B24" s="1"/>
      <c r="C24" s="37">
        <f>$E$8*C23</f>
        <v>3.8988</v>
      </c>
      <c r="D24" s="37">
        <f>$E$8*D23</f>
        <v>7.364400000000001</v>
      </c>
      <c r="E24" s="37">
        <f>$E$8*E23</f>
        <v>10.396799999999999</v>
      </c>
      <c r="F24" s="37">
        <f>$E$8*F23</f>
        <v>14.728800000000001</v>
      </c>
      <c r="G24" s="37">
        <f>$E$8*G23</f>
        <v>22.3098</v>
      </c>
      <c r="H24" s="1"/>
      <c r="I24" s="37">
        <f>$E$8*I23</f>
        <v>5.04678</v>
      </c>
      <c r="J24" s="1"/>
      <c r="K24" s="1"/>
      <c r="L24" s="46" t="s">
        <v>67</v>
      </c>
      <c r="M24" s="51">
        <v>181.52</v>
      </c>
      <c r="N24" s="51">
        <v>14.97</v>
      </c>
      <c r="O24" s="52" t="s">
        <v>68</v>
      </c>
      <c r="P24" s="53">
        <f>(+M24*100)/$M$21</f>
        <v>113.45</v>
      </c>
      <c r="Q24" s="54">
        <f>(+N24*100)/$N$21</f>
        <v>132.5952170062002</v>
      </c>
      <c r="IO24" s="1"/>
      <c r="IP24" s="1"/>
      <c r="IQ24" s="1"/>
      <c r="IR24" s="1"/>
      <c r="IS24" s="1"/>
      <c r="IT24" s="1"/>
      <c r="IU24" s="2"/>
      <c r="IV24" s="2"/>
    </row>
    <row r="25" spans="1:256" s="28" customFormat="1" ht="12.75">
      <c r="A25" s="38" t="s">
        <v>45</v>
      </c>
      <c r="B25" s="1"/>
      <c r="C25" s="37">
        <f>C22/($E$8^2)*($J$8/100)</f>
        <v>466.7960906786576</v>
      </c>
      <c r="D25" s="37">
        <f>D22/($E$8^2)*($J$8/100)</f>
        <v>400.71993172414443</v>
      </c>
      <c r="E25" s="37">
        <f>E22/($E$8^2)*($J$8/100)</f>
        <v>351.53582308300275</v>
      </c>
      <c r="F25" s="37">
        <f>F22/($E$8^2)*($J$8/100)</f>
        <v>187.5710318708761</v>
      </c>
      <c r="G25" s="37">
        <f>G22/($E$8^2)*($J$8/100)</f>
        <v>81.52945419387513</v>
      </c>
      <c r="H25" s="1"/>
      <c r="I25" s="37">
        <f>I22/($E$8^2)*($J$8/100)</f>
        <v>690.6024355245893</v>
      </c>
      <c r="J25" s="1"/>
      <c r="K25" s="1"/>
      <c r="L25" s="46" t="s">
        <v>69</v>
      </c>
      <c r="M25" s="51"/>
      <c r="N25" s="51"/>
      <c r="O25" s="52"/>
      <c r="P25" s="53">
        <f>(+M25*100)/$M$21</f>
        <v>0</v>
      </c>
      <c r="Q25" s="54">
        <f>(+N25*100)/$N$21</f>
        <v>0</v>
      </c>
      <c r="IO25" s="1"/>
      <c r="IP25" s="1"/>
      <c r="IQ25" s="1"/>
      <c r="IR25" s="1"/>
      <c r="IS25" s="1"/>
      <c r="IT25" s="1"/>
      <c r="IU25" s="2"/>
      <c r="IV25" s="2"/>
    </row>
    <row r="26" spans="1:256" s="28" customFormat="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6"/>
      <c r="M26" s="49"/>
      <c r="N26" s="49"/>
      <c r="O26" s="49"/>
      <c r="P26" s="49"/>
      <c r="Q26" s="50"/>
      <c r="IO26" s="1"/>
      <c r="IP26" s="1"/>
      <c r="IQ26" s="1"/>
      <c r="IR26" s="1"/>
      <c r="IS26" s="1"/>
      <c r="IT26" s="1"/>
      <c r="IU26" s="2"/>
      <c r="IV26" s="2"/>
    </row>
    <row r="27" spans="1:256" s="28" customFormat="1" ht="12.75">
      <c r="A27" s="1" t="s">
        <v>70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55"/>
      <c r="M27" s="56"/>
      <c r="N27" s="56"/>
      <c r="O27" s="56"/>
      <c r="P27" s="56"/>
      <c r="Q27" s="57"/>
      <c r="IO27" s="1"/>
      <c r="IP27" s="1"/>
      <c r="IQ27" s="1"/>
      <c r="IR27" s="1"/>
      <c r="IS27" s="1"/>
      <c r="IT27" s="1"/>
      <c r="IU27" s="2"/>
      <c r="IV27" s="2"/>
    </row>
    <row r="28" spans="1:256" s="28" customFormat="1" ht="13.5">
      <c r="A28" s="29" t="s">
        <v>25</v>
      </c>
      <c r="B28" s="1"/>
      <c r="C28" s="58"/>
      <c r="D28" s="58"/>
      <c r="E28" s="30" t="s">
        <v>71</v>
      </c>
      <c r="F28" s="30" t="s">
        <v>71</v>
      </c>
      <c r="G28" s="30" t="s">
        <v>71</v>
      </c>
      <c r="H28" s="1"/>
      <c r="I28" s="1"/>
      <c r="J28" s="1"/>
      <c r="K28" s="1"/>
      <c r="IO28" s="1"/>
      <c r="IP28" s="1"/>
      <c r="IQ28" s="1"/>
      <c r="IR28" s="1"/>
      <c r="IS28" s="1"/>
      <c r="IT28" s="1"/>
      <c r="IU28" s="2"/>
      <c r="IV28" s="2"/>
    </row>
    <row r="29" spans="1:256" s="28" customFormat="1" ht="13.5">
      <c r="A29" s="31"/>
      <c r="B29" s="1"/>
      <c r="C29" s="58"/>
      <c r="D29" s="58"/>
      <c r="E29" s="30" t="s">
        <v>72</v>
      </c>
      <c r="F29" s="30" t="s">
        <v>73</v>
      </c>
      <c r="G29" s="30" t="s">
        <v>74</v>
      </c>
      <c r="H29" s="1"/>
      <c r="I29" s="1" t="s">
        <v>75</v>
      </c>
      <c r="J29" s="1"/>
      <c r="K29" s="1"/>
      <c r="IO29" s="1"/>
      <c r="IP29" s="1"/>
      <c r="IQ29" s="1"/>
      <c r="IR29" s="1"/>
      <c r="IS29" s="1"/>
      <c r="IT29" s="1"/>
      <c r="IU29" s="2"/>
      <c r="IV29" s="2"/>
    </row>
    <row r="30" spans="1:256" s="28" customFormat="1" ht="12.75">
      <c r="A30" s="29" t="s">
        <v>38</v>
      </c>
      <c r="B30" s="1"/>
      <c r="C30" s="58"/>
      <c r="D30" s="58"/>
      <c r="E30" s="32" t="s">
        <v>61</v>
      </c>
      <c r="F30" s="32" t="s">
        <v>61</v>
      </c>
      <c r="G30" s="32" t="s">
        <v>61</v>
      </c>
      <c r="H30" s="1"/>
      <c r="I30" s="1" t="s">
        <v>76</v>
      </c>
      <c r="J30" s="1"/>
      <c r="K30" s="1"/>
      <c r="IO30" s="1"/>
      <c r="IP30" s="1"/>
      <c r="IQ30" s="1"/>
      <c r="IR30" s="1"/>
      <c r="IS30" s="1"/>
      <c r="IT30" s="1"/>
      <c r="IU30" s="2"/>
      <c r="IV30" s="2"/>
    </row>
    <row r="31" spans="1:256" s="28" customFormat="1" ht="12.75">
      <c r="A31" s="33" t="s">
        <v>42</v>
      </c>
      <c r="B31" s="1"/>
      <c r="C31" s="1"/>
      <c r="D31" s="1"/>
      <c r="E31" s="34">
        <v>70000</v>
      </c>
      <c r="F31" s="34">
        <v>55000</v>
      </c>
      <c r="G31" s="34">
        <v>24000</v>
      </c>
      <c r="H31" s="1"/>
      <c r="I31" s="1" t="s">
        <v>77</v>
      </c>
      <c r="J31" s="1"/>
      <c r="K31" s="1"/>
      <c r="IO31" s="1"/>
      <c r="IP31" s="1"/>
      <c r="IQ31" s="1"/>
      <c r="IR31" s="1"/>
      <c r="IS31" s="1"/>
      <c r="IT31" s="1"/>
      <c r="IU31" s="2"/>
      <c r="IV31" s="2"/>
    </row>
    <row r="32" spans="1:256" s="28" customFormat="1" ht="12.75">
      <c r="A32" s="35" t="s">
        <v>43</v>
      </c>
      <c r="B32" s="1"/>
      <c r="C32" s="1"/>
      <c r="D32" s="1"/>
      <c r="E32" s="28">
        <v>0.45</v>
      </c>
      <c r="F32" s="28">
        <v>0.63</v>
      </c>
      <c r="G32" s="28">
        <v>1.05</v>
      </c>
      <c r="H32" s="1"/>
      <c r="I32" s="1"/>
      <c r="J32" s="1"/>
      <c r="K32" s="1"/>
      <c r="IO32" s="1"/>
      <c r="IP32" s="1"/>
      <c r="IQ32" s="1"/>
      <c r="IR32" s="1"/>
      <c r="IS32" s="1"/>
      <c r="IT32" s="1"/>
      <c r="IU32" s="2"/>
      <c r="IV32" s="2"/>
    </row>
    <row r="33" spans="1:256" s="28" customFormat="1" ht="12.75">
      <c r="A33" s="36" t="s">
        <v>44</v>
      </c>
      <c r="B33" s="1"/>
      <c r="C33" s="59"/>
      <c r="D33" s="59"/>
      <c r="E33" s="37">
        <f>$E$8*E32</f>
        <v>9.747</v>
      </c>
      <c r="F33" s="37">
        <f>$E$8*F32</f>
        <v>13.6458</v>
      </c>
      <c r="G33" s="37">
        <f>$E$8*G32</f>
        <v>22.743000000000002</v>
      </c>
      <c r="H33" s="1"/>
      <c r="I33" s="1" t="s">
        <v>78</v>
      </c>
      <c r="J33" s="1"/>
      <c r="K33" s="1"/>
      <c r="IO33" s="1"/>
      <c r="IP33" s="1"/>
      <c r="IQ33" s="1"/>
      <c r="IR33" s="1"/>
      <c r="IS33" s="1"/>
      <c r="IT33" s="1"/>
      <c r="IU33" s="2"/>
      <c r="IV33" s="2"/>
    </row>
    <row r="34" spans="1:256" s="28" customFormat="1" ht="12.75">
      <c r="A34" s="38" t="s">
        <v>45</v>
      </c>
      <c r="B34" s="1"/>
      <c r="C34" s="59"/>
      <c r="D34" s="59"/>
      <c r="E34" s="37">
        <f>E31/($E$8^2)*($J$8/100)</f>
        <v>149.2042298972878</v>
      </c>
      <c r="F34" s="37">
        <f>F31/($E$8^2)*($J$8/100)</f>
        <v>117.23189491929756</v>
      </c>
      <c r="G34" s="37">
        <f>G31/($E$8^2)*($J$8/100)</f>
        <v>51.15573596478439</v>
      </c>
      <c r="H34" s="1"/>
      <c r="I34" s="1" t="s">
        <v>79</v>
      </c>
      <c r="J34" s="1"/>
      <c r="K34" s="1"/>
      <c r="IO34" s="1"/>
      <c r="IP34" s="1"/>
      <c r="IQ34" s="1"/>
      <c r="IR34" s="1"/>
      <c r="IS34" s="1"/>
      <c r="IT34" s="1"/>
      <c r="IU34" s="2"/>
      <c r="IV34" s="2"/>
    </row>
    <row r="35" ht="12.75">
      <c r="I35" s="1" t="s">
        <v>80</v>
      </c>
    </row>
    <row r="36" ht="12.75">
      <c r="A36" s="1" t="s">
        <v>81</v>
      </c>
    </row>
    <row r="37" spans="1:256" s="28" customFormat="1" ht="13.5">
      <c r="A37" s="29" t="s">
        <v>25</v>
      </c>
      <c r="B37" s="1"/>
      <c r="C37" s="30" t="s">
        <v>82</v>
      </c>
      <c r="D37" s="30" t="s">
        <v>83</v>
      </c>
      <c r="E37" s="30" t="s">
        <v>84</v>
      </c>
      <c r="F37" s="30" t="s">
        <v>85</v>
      </c>
      <c r="G37" s="30" t="s">
        <v>86</v>
      </c>
      <c r="H37" s="1"/>
      <c r="I37" s="1"/>
      <c r="J37" s="1"/>
      <c r="K37" s="1"/>
      <c r="IO37" s="1"/>
      <c r="IP37" s="1"/>
      <c r="IQ37" s="1"/>
      <c r="IR37" s="1"/>
      <c r="IS37" s="1"/>
      <c r="IT37" s="1"/>
      <c r="IU37" s="2"/>
      <c r="IV37" s="2"/>
    </row>
    <row r="38" spans="1:256" s="28" customFormat="1" ht="13.5">
      <c r="A38" s="31"/>
      <c r="B38" s="1"/>
      <c r="C38" s="30"/>
      <c r="D38" s="30"/>
      <c r="E38" s="30"/>
      <c r="F38" s="30"/>
      <c r="G38" s="30"/>
      <c r="H38" s="1"/>
      <c r="I38" s="1"/>
      <c r="J38" s="1"/>
      <c r="K38" s="1"/>
      <c r="IO38" s="1"/>
      <c r="IP38" s="1"/>
      <c r="IQ38" s="1"/>
      <c r="IR38" s="1"/>
      <c r="IS38" s="1"/>
      <c r="IT38" s="1"/>
      <c r="IU38" s="2"/>
      <c r="IV38" s="2"/>
    </row>
    <row r="39" spans="1:256" s="28" customFormat="1" ht="12.75">
      <c r="A39" s="29" t="s">
        <v>38</v>
      </c>
      <c r="B39" s="1"/>
      <c r="C39" s="32" t="s">
        <v>87</v>
      </c>
      <c r="D39" s="32" t="s">
        <v>87</v>
      </c>
      <c r="E39" s="32" t="s">
        <v>87</v>
      </c>
      <c r="F39" s="32" t="s">
        <v>87</v>
      </c>
      <c r="G39" s="32" t="s">
        <v>87</v>
      </c>
      <c r="H39" s="1"/>
      <c r="I39" s="1"/>
      <c r="J39" s="1"/>
      <c r="K39" s="1"/>
      <c r="IO39" s="1"/>
      <c r="IP39" s="1"/>
      <c r="IQ39" s="1"/>
      <c r="IR39" s="1"/>
      <c r="IS39" s="1"/>
      <c r="IT39" s="1"/>
      <c r="IU39" s="2"/>
      <c r="IV39" s="2"/>
    </row>
    <row r="40" spans="1:256" s="28" customFormat="1" ht="12.75">
      <c r="A40" s="33" t="s">
        <v>42</v>
      </c>
      <c r="B40" s="1"/>
      <c r="C40" s="34">
        <v>20000</v>
      </c>
      <c r="D40" s="34">
        <v>17300</v>
      </c>
      <c r="E40" s="34">
        <v>16000</v>
      </c>
      <c r="F40" s="34">
        <v>15000</v>
      </c>
      <c r="G40" s="34">
        <v>12000</v>
      </c>
      <c r="H40" s="1"/>
      <c r="I40" s="1"/>
      <c r="J40" s="1"/>
      <c r="K40" s="1"/>
      <c r="IO40" s="1"/>
      <c r="IP40" s="1"/>
      <c r="IQ40" s="1"/>
      <c r="IR40" s="1"/>
      <c r="IS40" s="1"/>
      <c r="IT40" s="1"/>
      <c r="IU40" s="2"/>
      <c r="IV40" s="2"/>
    </row>
    <row r="41" spans="1:256" s="28" customFormat="1" ht="12.75">
      <c r="A41" s="35" t="s">
        <v>43</v>
      </c>
      <c r="B41" s="1"/>
      <c r="C41" s="28">
        <v>0.32</v>
      </c>
      <c r="D41" s="28">
        <v>0.4</v>
      </c>
      <c r="E41" s="28">
        <v>0.5</v>
      </c>
      <c r="F41" s="28">
        <v>0.68</v>
      </c>
      <c r="G41" s="28">
        <v>0.88</v>
      </c>
      <c r="H41" s="1"/>
      <c r="I41" s="1"/>
      <c r="J41" s="1"/>
      <c r="K41" s="1"/>
      <c r="IO41" s="1"/>
      <c r="IP41" s="1"/>
      <c r="IQ41" s="1"/>
      <c r="IR41" s="1"/>
      <c r="IS41" s="1"/>
      <c r="IT41" s="1"/>
      <c r="IU41" s="2"/>
      <c r="IV41" s="2"/>
    </row>
    <row r="42" spans="1:256" s="28" customFormat="1" ht="12.75">
      <c r="A42" s="36" t="s">
        <v>44</v>
      </c>
      <c r="B42" s="1"/>
      <c r="C42" s="37">
        <f>$E$8*C41</f>
        <v>6.9312000000000005</v>
      </c>
      <c r="D42" s="37">
        <f>$E$8*D41</f>
        <v>8.664</v>
      </c>
      <c r="E42" s="37">
        <f>$E$8*E41</f>
        <v>10.83</v>
      </c>
      <c r="F42" s="37">
        <f>$E$8*F41</f>
        <v>14.728800000000001</v>
      </c>
      <c r="G42" s="37">
        <f>$E$8*G41</f>
        <v>19.0608</v>
      </c>
      <c r="H42" s="1"/>
      <c r="I42" s="1"/>
      <c r="J42" s="1"/>
      <c r="K42" s="1"/>
      <c r="IO42" s="1"/>
      <c r="IP42" s="1"/>
      <c r="IQ42" s="1"/>
      <c r="IR42" s="1"/>
      <c r="IS42" s="1"/>
      <c r="IT42" s="1"/>
      <c r="IU42" s="2"/>
      <c r="IV42" s="2"/>
    </row>
    <row r="43" spans="1:256" s="28" customFormat="1" ht="12.75">
      <c r="A43" s="38" t="s">
        <v>45</v>
      </c>
      <c r="B43" s="1"/>
      <c r="C43" s="37">
        <f>C40/($E$8^2)*($J$8/100)</f>
        <v>42.62977997065366</v>
      </c>
      <c r="D43" s="37">
        <f>D40/($E$8^2)*($J$8/100)</f>
        <v>36.87475967461542</v>
      </c>
      <c r="E43" s="37">
        <f>E40/($E$8^2)*($J$8/100)</f>
        <v>34.103823976522925</v>
      </c>
      <c r="F43" s="37">
        <f>F40/($E$8^2)*($J$8/100)</f>
        <v>31.972334977990243</v>
      </c>
      <c r="G43" s="37">
        <f>G40/($E$8^2)*($J$8/100)</f>
        <v>25.577867982392196</v>
      </c>
      <c r="H43" s="1"/>
      <c r="I43" s="1"/>
      <c r="J43" s="1"/>
      <c r="K43" s="1"/>
      <c r="IO43" s="1"/>
      <c r="IP43" s="1"/>
      <c r="IQ43" s="1"/>
      <c r="IR43" s="1"/>
      <c r="IS43" s="1"/>
      <c r="IT43" s="1"/>
      <c r="IU43" s="2"/>
      <c r="IV43" s="2"/>
    </row>
    <row r="44" spans="1:256" s="28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IO44" s="1"/>
      <c r="IP44" s="1"/>
      <c r="IQ44" s="1"/>
      <c r="IR44" s="1"/>
      <c r="IS44" s="1"/>
      <c r="IT44" s="1"/>
      <c r="IU44" s="2"/>
      <c r="IV44" s="2"/>
    </row>
    <row r="45" spans="1:256" s="28" customFormat="1" ht="12.75">
      <c r="A45" s="1" t="s">
        <v>88</v>
      </c>
      <c r="B45" s="1"/>
      <c r="C45" s="1"/>
      <c r="D45" s="1"/>
      <c r="E45" s="1"/>
      <c r="F45" s="1"/>
      <c r="G45" s="1"/>
      <c r="H45" s="1"/>
      <c r="I45" s="1"/>
      <c r="J45" s="1"/>
      <c r="IO45" s="1"/>
      <c r="IP45" s="1"/>
      <c r="IQ45" s="1"/>
      <c r="IR45" s="1"/>
      <c r="IS45" s="1"/>
      <c r="IT45" s="1"/>
      <c r="IU45" s="2"/>
      <c r="IV45" s="2"/>
    </row>
    <row r="46" spans="1:256" s="28" customFormat="1" ht="13.5">
      <c r="A46" s="29" t="s">
        <v>25</v>
      </c>
      <c r="B46" s="1"/>
      <c r="C46" s="30" t="s">
        <v>27</v>
      </c>
      <c r="D46" s="30" t="s">
        <v>27</v>
      </c>
      <c r="E46" s="30" t="s">
        <v>89</v>
      </c>
      <c r="F46" s="30"/>
      <c r="G46" s="30" t="s">
        <v>27</v>
      </c>
      <c r="H46" s="30" t="s">
        <v>27</v>
      </c>
      <c r="I46" s="30" t="s">
        <v>27</v>
      </c>
      <c r="J46" s="30" t="s">
        <v>27</v>
      </c>
      <c r="K46" s="30" t="s">
        <v>90</v>
      </c>
      <c r="L46" s="30"/>
      <c r="M46" s="30" t="s">
        <v>27</v>
      </c>
      <c r="N46" s="1"/>
      <c r="O46" s="1"/>
      <c r="P46" s="1"/>
      <c r="Q46" s="1"/>
      <c r="IO46" s="1"/>
      <c r="IP46" s="1"/>
      <c r="IQ46" s="1"/>
      <c r="IR46" s="1"/>
      <c r="IS46" s="1"/>
      <c r="IT46" s="1"/>
      <c r="IU46" s="2"/>
      <c r="IV46" s="2"/>
    </row>
    <row r="47" spans="1:256" s="28" customFormat="1" ht="13.5">
      <c r="A47" s="31"/>
      <c r="B47" s="1"/>
      <c r="C47" s="30" t="s">
        <v>91</v>
      </c>
      <c r="D47" s="30" t="s">
        <v>92</v>
      </c>
      <c r="E47" s="32" t="s">
        <v>60</v>
      </c>
      <c r="F47" s="32"/>
      <c r="G47" s="30" t="s">
        <v>93</v>
      </c>
      <c r="H47" s="30" t="s">
        <v>94</v>
      </c>
      <c r="I47" s="30" t="s">
        <v>95</v>
      </c>
      <c r="J47" s="30" t="s">
        <v>96</v>
      </c>
      <c r="K47" s="32" t="s">
        <v>60</v>
      </c>
      <c r="L47" s="32"/>
      <c r="M47" s="30" t="s">
        <v>97</v>
      </c>
      <c r="N47" s="1"/>
      <c r="O47" s="1"/>
      <c r="P47" s="1"/>
      <c r="Q47" s="1"/>
      <c r="IO47" s="1"/>
      <c r="IP47" s="1"/>
      <c r="IQ47" s="1"/>
      <c r="IR47" s="1"/>
      <c r="IS47" s="1"/>
      <c r="IT47" s="1"/>
      <c r="IU47" s="2"/>
      <c r="IV47" s="2"/>
    </row>
    <row r="48" spans="1:256" s="28" customFormat="1" ht="12.75">
      <c r="A48" s="29" t="s">
        <v>38</v>
      </c>
      <c r="B48" s="1"/>
      <c r="C48" s="32" t="s">
        <v>60</v>
      </c>
      <c r="D48" s="32" t="s">
        <v>60</v>
      </c>
      <c r="E48" s="32" t="s">
        <v>40</v>
      </c>
      <c r="F48" s="32" t="s">
        <v>41</v>
      </c>
      <c r="G48" s="32" t="s">
        <v>60</v>
      </c>
      <c r="H48" s="32" t="s">
        <v>60</v>
      </c>
      <c r="I48" s="32" t="s">
        <v>60</v>
      </c>
      <c r="J48" s="32" t="s">
        <v>60</v>
      </c>
      <c r="K48" s="32" t="s">
        <v>40</v>
      </c>
      <c r="L48" s="32" t="s">
        <v>41</v>
      </c>
      <c r="M48" s="32" t="s">
        <v>60</v>
      </c>
      <c r="N48" s="1"/>
      <c r="O48" s="1"/>
      <c r="P48" s="1"/>
      <c r="Q48" s="1"/>
      <c r="IO48" s="1"/>
      <c r="IP48" s="1"/>
      <c r="IQ48" s="1"/>
      <c r="IR48" s="1"/>
      <c r="IS48" s="1"/>
      <c r="IT48" s="1"/>
      <c r="IU48" s="2"/>
      <c r="IV48" s="2"/>
    </row>
    <row r="49" spans="1:256" s="28" customFormat="1" ht="12.75">
      <c r="A49" s="33" t="s">
        <v>42</v>
      </c>
      <c r="B49" s="1"/>
      <c r="C49" s="34">
        <v>801250</v>
      </c>
      <c r="D49" s="34">
        <v>490875</v>
      </c>
      <c r="E49" s="34">
        <v>490000</v>
      </c>
      <c r="F49" s="34">
        <v>262000</v>
      </c>
      <c r="G49" s="34">
        <v>343000</v>
      </c>
      <c r="H49" s="34">
        <v>258000</v>
      </c>
      <c r="I49" s="34">
        <v>195000</v>
      </c>
      <c r="J49" s="34">
        <v>148000</v>
      </c>
      <c r="K49" s="34">
        <v>275000</v>
      </c>
      <c r="L49" s="34">
        <v>85000</v>
      </c>
      <c r="M49" s="34">
        <v>98000</v>
      </c>
      <c r="N49" s="1"/>
      <c r="O49" s="1"/>
      <c r="P49" s="1"/>
      <c r="Q49" s="1"/>
      <c r="IO49" s="1"/>
      <c r="IP49" s="1"/>
      <c r="IQ49" s="1"/>
      <c r="IR49" s="1"/>
      <c r="IS49" s="1"/>
      <c r="IT49" s="1"/>
      <c r="IU49" s="2"/>
      <c r="IV49" s="2"/>
    </row>
    <row r="50" spans="1:256" s="28" customFormat="1" ht="12.75">
      <c r="A50" s="35" t="s">
        <v>43</v>
      </c>
      <c r="B50" s="1"/>
      <c r="C50" s="28">
        <v>0.12</v>
      </c>
      <c r="D50" s="28">
        <v>0.21</v>
      </c>
      <c r="E50" s="28">
        <v>0.25</v>
      </c>
      <c r="F50" s="28">
        <v>0.43</v>
      </c>
      <c r="G50" s="28">
        <v>0.21</v>
      </c>
      <c r="H50" s="28">
        <v>0.35</v>
      </c>
      <c r="I50" s="28">
        <v>0.54</v>
      </c>
      <c r="J50" s="28">
        <v>0.73</v>
      </c>
      <c r="K50" s="28">
        <v>0.35</v>
      </c>
      <c r="L50" s="28">
        <v>0.73</v>
      </c>
      <c r="M50" s="28">
        <v>0.93</v>
      </c>
      <c r="N50" s="1"/>
      <c r="O50" s="1"/>
      <c r="P50" s="1"/>
      <c r="Q50" s="1"/>
      <c r="IO50" s="1"/>
      <c r="IP50" s="1"/>
      <c r="IQ50" s="1"/>
      <c r="IR50" s="1"/>
      <c r="IS50" s="1"/>
      <c r="IT50" s="1"/>
      <c r="IU50" s="2"/>
      <c r="IV50" s="2"/>
    </row>
    <row r="51" spans="1:256" s="28" customFormat="1" ht="12.75">
      <c r="A51" s="36" t="s">
        <v>44</v>
      </c>
      <c r="B51" s="1"/>
      <c r="C51" s="37">
        <f>$E$8*C50</f>
        <v>2.5991999999999997</v>
      </c>
      <c r="D51" s="37">
        <f>$E$8*D50</f>
        <v>4.5485999999999995</v>
      </c>
      <c r="E51" s="37">
        <f>$E$8*E50</f>
        <v>5.415</v>
      </c>
      <c r="F51" s="37">
        <f>$E$8*F50</f>
        <v>9.3138</v>
      </c>
      <c r="G51" s="37">
        <f>$E$8*G50</f>
        <v>4.5485999999999995</v>
      </c>
      <c r="H51" s="37">
        <f>$E$8*H50</f>
        <v>7.5809999999999995</v>
      </c>
      <c r="I51" s="37">
        <f>$E$8*I50</f>
        <v>11.6964</v>
      </c>
      <c r="J51" s="37">
        <f>$E$8*J50</f>
        <v>15.8118</v>
      </c>
      <c r="K51" s="37">
        <f>$E$8*K50</f>
        <v>7.5809999999999995</v>
      </c>
      <c r="L51" s="37">
        <f>$E$8*L50</f>
        <v>15.8118</v>
      </c>
      <c r="M51" s="37">
        <f>$E$8*M50</f>
        <v>20.143800000000002</v>
      </c>
      <c r="N51" s="1"/>
      <c r="O51" s="1"/>
      <c r="P51" s="1"/>
      <c r="Q51" s="1"/>
      <c r="IO51" s="1"/>
      <c r="IP51" s="1"/>
      <c r="IQ51" s="1"/>
      <c r="IR51" s="1"/>
      <c r="IS51" s="1"/>
      <c r="IT51" s="1"/>
      <c r="IU51" s="2"/>
      <c r="IV51" s="2"/>
    </row>
    <row r="52" spans="1:256" s="28" customFormat="1" ht="12.75">
      <c r="A52" s="38" t="s">
        <v>45</v>
      </c>
      <c r="B52" s="1"/>
      <c r="C52" s="37">
        <f>C49/($E$8^2)*($J$8/100)</f>
        <v>1707.8555600743123</v>
      </c>
      <c r="D52" s="37">
        <f>D49/($E$8^2)*($J$8/100)</f>
        <v>1046.2946621547308</v>
      </c>
      <c r="E52" s="37">
        <f>E49/($E$8^2)*($J$8/100)</f>
        <v>1044.4296092810146</v>
      </c>
      <c r="F52" s="37">
        <f>F49/($E$8^2)*($J$8/100)</f>
        <v>558.4501176155629</v>
      </c>
      <c r="G52" s="37">
        <f>G49/($E$8^2)*($J$8/100)</f>
        <v>731.1007264967103</v>
      </c>
      <c r="H52" s="37">
        <f>H49/($E$8^2)*($J$8/100)</f>
        <v>549.9241616214322</v>
      </c>
      <c r="I52" s="37">
        <f>I49/($E$8^2)*($J$8/100)</f>
        <v>415.6403547138732</v>
      </c>
      <c r="J52" s="37">
        <f>J49/($E$8^2)*($J$8/100)</f>
        <v>315.46037178283706</v>
      </c>
      <c r="K52" s="37">
        <f>K49/($E$8^2)*($J$8/100)</f>
        <v>586.1594745964878</v>
      </c>
      <c r="L52" s="37">
        <f>L49/($E$8^2)*($J$8/100)</f>
        <v>181.17656487527805</v>
      </c>
      <c r="M52" s="37">
        <f>M49/($E$8^2)*($J$8/100)</f>
        <v>208.88592185620294</v>
      </c>
      <c r="N52" s="1"/>
      <c r="O52" s="1"/>
      <c r="P52" s="1"/>
      <c r="Q52" s="1"/>
      <c r="IO52" s="1"/>
      <c r="IP52" s="1"/>
      <c r="IQ52" s="1"/>
      <c r="IR52" s="1"/>
      <c r="IS52" s="1"/>
      <c r="IT52" s="1"/>
      <c r="IU52" s="2"/>
      <c r="IV52" s="2"/>
    </row>
    <row r="54" ht="12.75">
      <c r="A54" s="1" t="s">
        <v>98</v>
      </c>
    </row>
    <row r="55" spans="1:9" ht="13.5">
      <c r="A55" s="29" t="s">
        <v>25</v>
      </c>
      <c r="C55" s="30" t="s">
        <v>99</v>
      </c>
      <c r="D55" s="30" t="s">
        <v>99</v>
      </c>
      <c r="E55" s="30" t="s">
        <v>99</v>
      </c>
      <c r="F55" s="30" t="s">
        <v>99</v>
      </c>
      <c r="G55" s="30" t="s">
        <v>99</v>
      </c>
      <c r="H55" s="30" t="s">
        <v>100</v>
      </c>
      <c r="I55" s="30"/>
    </row>
    <row r="56" spans="1:9" ht="13.5">
      <c r="A56" s="31"/>
      <c r="C56" s="30" t="s">
        <v>101</v>
      </c>
      <c r="D56" s="30" t="s">
        <v>102</v>
      </c>
      <c r="E56" s="30" t="s">
        <v>103</v>
      </c>
      <c r="F56" s="30" t="s">
        <v>104</v>
      </c>
      <c r="G56" s="30" t="s">
        <v>105</v>
      </c>
      <c r="H56" s="32" t="s">
        <v>60</v>
      </c>
      <c r="I56" s="32"/>
    </row>
    <row r="57" spans="1:9" ht="12.75">
      <c r="A57" s="29" t="s">
        <v>38</v>
      </c>
      <c r="C57" s="32" t="s">
        <v>60</v>
      </c>
      <c r="D57" s="32" t="s">
        <v>60</v>
      </c>
      <c r="E57" s="32" t="s">
        <v>60</v>
      </c>
      <c r="F57" s="32" t="s">
        <v>60</v>
      </c>
      <c r="G57" s="32" t="s">
        <v>60</v>
      </c>
      <c r="H57" s="32" t="s">
        <v>40</v>
      </c>
      <c r="I57" s="32" t="s">
        <v>41</v>
      </c>
    </row>
    <row r="58" spans="1:9" ht="12.75">
      <c r="A58" s="33" t="s">
        <v>42</v>
      </c>
      <c r="C58" s="34">
        <v>349000</v>
      </c>
      <c r="D58" s="34">
        <v>224000</v>
      </c>
      <c r="E58" s="34">
        <v>154000</v>
      </c>
      <c r="F58" s="34">
        <v>112000</v>
      </c>
      <c r="G58" s="34">
        <v>68200</v>
      </c>
      <c r="H58" s="34">
        <v>136000</v>
      </c>
      <c r="I58" s="34">
        <v>270000</v>
      </c>
    </row>
    <row r="59" spans="1:9" ht="12.75">
      <c r="A59" s="35" t="s">
        <v>43</v>
      </c>
      <c r="C59" s="28">
        <v>0.21</v>
      </c>
      <c r="D59" s="28">
        <v>0.35</v>
      </c>
      <c r="E59" s="28">
        <v>0.54</v>
      </c>
      <c r="F59" s="28">
        <v>0.73</v>
      </c>
      <c r="G59" s="28">
        <v>0.93</v>
      </c>
      <c r="H59" s="28">
        <v>0.26</v>
      </c>
      <c r="I59" s="28">
        <v>0.63</v>
      </c>
    </row>
    <row r="60" spans="1:9" ht="12.75">
      <c r="A60" s="36" t="s">
        <v>44</v>
      </c>
      <c r="C60" s="37">
        <f>$E$8*C59</f>
        <v>4.5485999999999995</v>
      </c>
      <c r="D60" s="37">
        <f>$E$8*D59</f>
        <v>7.5809999999999995</v>
      </c>
      <c r="E60" s="37">
        <f>$E$8*E59</f>
        <v>11.6964</v>
      </c>
      <c r="F60" s="37">
        <f>$E$8*F59</f>
        <v>15.8118</v>
      </c>
      <c r="G60" s="37">
        <f>$E$8*G59</f>
        <v>20.143800000000002</v>
      </c>
      <c r="H60" s="37">
        <f>$E$8*I59</f>
        <v>13.6458</v>
      </c>
      <c r="I60" s="37">
        <f>$E$8*H59</f>
        <v>5.631600000000001</v>
      </c>
    </row>
    <row r="61" spans="1:9" ht="12.75">
      <c r="A61" s="38" t="s">
        <v>45</v>
      </c>
      <c r="C61" s="37">
        <f>C58/($E$8^2)*($J$8/100)</f>
        <v>743.8896604879063</v>
      </c>
      <c r="D61" s="37">
        <f>D58/($E$8^2)*($J$8/100)</f>
        <v>477.453535671321</v>
      </c>
      <c r="E61" s="37">
        <f>E58/($E$8^2)*($J$8/100)</f>
        <v>328.2493057740332</v>
      </c>
      <c r="F61" s="37">
        <f>F58/($E$8^2)*($J$8/100)</f>
        <v>238.7267678356605</v>
      </c>
      <c r="G61" s="37">
        <f>G58/($E$8^2)*($J$8/100)</f>
        <v>145.367549699929</v>
      </c>
      <c r="H61" s="37">
        <f>I58/($E$8^2)*($J$8/100)</f>
        <v>575.5020296038244</v>
      </c>
      <c r="I61" s="37">
        <f>H58/($E$8^2)*($J$8/100)</f>
        <v>289.8825038004449</v>
      </c>
    </row>
    <row r="63" ht="12.75">
      <c r="A63" s="1" t="s">
        <v>106</v>
      </c>
    </row>
    <row r="64" spans="1:24" ht="13.5">
      <c r="A64" s="29" t="s">
        <v>25</v>
      </c>
      <c r="C64" s="30" t="s">
        <v>107</v>
      </c>
      <c r="D64" s="30" t="s">
        <v>108</v>
      </c>
      <c r="E64" s="30" t="s">
        <v>109</v>
      </c>
      <c r="F64" s="30" t="s">
        <v>110</v>
      </c>
      <c r="G64" s="30" t="s">
        <v>111</v>
      </c>
      <c r="H64" s="30" t="s">
        <v>112</v>
      </c>
      <c r="I64" s="30" t="s">
        <v>113</v>
      </c>
      <c r="J64" s="30" t="s">
        <v>114</v>
      </c>
      <c r="K64" s="30" t="s">
        <v>115</v>
      </c>
      <c r="N64" s="30"/>
      <c r="O64" s="30"/>
      <c r="P64" s="30" t="s">
        <v>116</v>
      </c>
      <c r="Q64" s="30"/>
      <c r="R64" s="30"/>
      <c r="T64" s="30" t="s">
        <v>117</v>
      </c>
      <c r="U64" s="30" t="s">
        <v>118</v>
      </c>
      <c r="V64" s="30" t="s">
        <v>119</v>
      </c>
      <c r="W64" s="30" t="s">
        <v>120</v>
      </c>
      <c r="X64" s="30"/>
    </row>
    <row r="65" spans="1:24" ht="13.5">
      <c r="A65" s="31"/>
      <c r="C65" s="30" t="s">
        <v>121</v>
      </c>
      <c r="D65" s="30" t="s">
        <v>121</v>
      </c>
      <c r="E65" s="30" t="s">
        <v>121</v>
      </c>
      <c r="F65" s="30" t="s">
        <v>121</v>
      </c>
      <c r="G65" s="30" t="s">
        <v>121</v>
      </c>
      <c r="H65" s="30" t="s">
        <v>121</v>
      </c>
      <c r="I65" s="30" t="s">
        <v>121</v>
      </c>
      <c r="J65" s="30" t="s">
        <v>121</v>
      </c>
      <c r="K65" s="30" t="s">
        <v>121</v>
      </c>
      <c r="N65" s="32" t="s">
        <v>122</v>
      </c>
      <c r="O65" s="32"/>
      <c r="P65" s="32" t="s">
        <v>122</v>
      </c>
      <c r="Q65" s="32"/>
      <c r="R65" s="32"/>
      <c r="T65" s="30" t="s">
        <v>123</v>
      </c>
      <c r="U65" s="30" t="s">
        <v>123</v>
      </c>
      <c r="V65" s="30" t="s">
        <v>123</v>
      </c>
      <c r="W65" s="32" t="s">
        <v>122</v>
      </c>
      <c r="X65" s="32"/>
    </row>
    <row r="66" spans="1:24" ht="12.75">
      <c r="A66" s="29" t="s">
        <v>38</v>
      </c>
      <c r="C66" s="32" t="s">
        <v>122</v>
      </c>
      <c r="D66" s="32" t="s">
        <v>124</v>
      </c>
      <c r="E66" s="32" t="s">
        <v>124</v>
      </c>
      <c r="F66" s="32" t="s">
        <v>122</v>
      </c>
      <c r="G66" s="32" t="s">
        <v>122</v>
      </c>
      <c r="H66" s="32" t="s">
        <v>122</v>
      </c>
      <c r="I66" s="32" t="s">
        <v>122</v>
      </c>
      <c r="J66" s="32" t="s">
        <v>124</v>
      </c>
      <c r="K66" s="32" t="s">
        <v>124</v>
      </c>
      <c r="N66" s="32" t="s">
        <v>40</v>
      </c>
      <c r="O66" s="32" t="s">
        <v>41</v>
      </c>
      <c r="P66" s="32" t="s">
        <v>125</v>
      </c>
      <c r="Q66" s="32" t="s">
        <v>126</v>
      </c>
      <c r="R66" s="32" t="s">
        <v>127</v>
      </c>
      <c r="T66" s="32" t="s">
        <v>122</v>
      </c>
      <c r="U66" s="32" t="s">
        <v>122</v>
      </c>
      <c r="V66" s="32" t="s">
        <v>122</v>
      </c>
      <c r="W66" s="32" t="s">
        <v>40</v>
      </c>
      <c r="X66" s="32" t="s">
        <v>41</v>
      </c>
    </row>
    <row r="67" spans="1:24" ht="12.75">
      <c r="A67" s="33" t="s">
        <v>42</v>
      </c>
      <c r="C67" s="34">
        <v>1370000</v>
      </c>
      <c r="D67" s="34">
        <v>729060</v>
      </c>
      <c r="E67" s="34">
        <v>404779</v>
      </c>
      <c r="F67" s="34">
        <v>288000</v>
      </c>
      <c r="G67" s="34">
        <v>159000</v>
      </c>
      <c r="H67" s="34">
        <v>82000</v>
      </c>
      <c r="I67" s="34">
        <v>34900</v>
      </c>
      <c r="J67" s="34">
        <v>22272</v>
      </c>
      <c r="K67" s="34">
        <v>11331</v>
      </c>
      <c r="N67" s="34">
        <v>355000</v>
      </c>
      <c r="O67" s="34">
        <v>202000</v>
      </c>
      <c r="P67" s="34">
        <v>155000</v>
      </c>
      <c r="Q67" s="34">
        <v>96300</v>
      </c>
      <c r="R67" s="34">
        <v>59500</v>
      </c>
      <c r="T67" s="34">
        <v>92000</v>
      </c>
      <c r="U67" s="34">
        <v>38000</v>
      </c>
      <c r="V67" s="34">
        <v>22000</v>
      </c>
      <c r="W67" s="34">
        <v>79200</v>
      </c>
      <c r="X67" s="34">
        <v>25200</v>
      </c>
    </row>
    <row r="68" spans="1:24" ht="12.75">
      <c r="A68" s="35" t="s">
        <v>43</v>
      </c>
      <c r="C68" s="28">
        <v>0.12</v>
      </c>
      <c r="D68" s="28">
        <v>0.19</v>
      </c>
      <c r="E68" s="28">
        <v>0.26</v>
      </c>
      <c r="F68" s="28">
        <v>0.31</v>
      </c>
      <c r="G68" s="28">
        <v>0.46</v>
      </c>
      <c r="H68" s="28">
        <v>0.65</v>
      </c>
      <c r="I68" s="28">
        <v>0.93</v>
      </c>
      <c r="J68" s="28">
        <v>1.4</v>
      </c>
      <c r="K68" s="28">
        <v>1.88</v>
      </c>
      <c r="N68" s="28">
        <v>0.26</v>
      </c>
      <c r="O68" s="28">
        <v>0.41</v>
      </c>
      <c r="P68" s="28">
        <v>0.44</v>
      </c>
      <c r="Q68" s="28">
        <v>0.65</v>
      </c>
      <c r="R68" s="28">
        <v>0.93</v>
      </c>
      <c r="T68" s="28">
        <v>0.46</v>
      </c>
      <c r="U68" s="28">
        <v>0.65</v>
      </c>
      <c r="V68" s="28">
        <v>0.93</v>
      </c>
      <c r="W68" s="28">
        <v>0.44</v>
      </c>
      <c r="X68" s="28">
        <v>0.89</v>
      </c>
    </row>
    <row r="69" spans="1:24" ht="12.75">
      <c r="A69" s="36" t="s">
        <v>44</v>
      </c>
      <c r="C69" s="37">
        <f>$E$8*C68</f>
        <v>2.5991999999999997</v>
      </c>
      <c r="D69" s="37">
        <f>$E$8*D68</f>
        <v>4.1154</v>
      </c>
      <c r="E69" s="37">
        <f>$E$8*E68</f>
        <v>5.631600000000001</v>
      </c>
      <c r="F69" s="37">
        <f>$E$8*F68</f>
        <v>6.7146</v>
      </c>
      <c r="G69" s="37">
        <f>$E$8*G68</f>
        <v>9.963600000000001</v>
      </c>
      <c r="H69" s="37">
        <f>$E$8*H68</f>
        <v>14.079</v>
      </c>
      <c r="I69" s="37">
        <f>$E$8*I68</f>
        <v>20.143800000000002</v>
      </c>
      <c r="J69" s="37">
        <f>$E$8*J68</f>
        <v>30.323999999999998</v>
      </c>
      <c r="K69" s="37">
        <f>$E$8*K68</f>
        <v>40.7208</v>
      </c>
      <c r="N69" s="37">
        <f>$E$8*N68</f>
        <v>5.631600000000001</v>
      </c>
      <c r="O69" s="37">
        <f>$E$8*O68</f>
        <v>8.8806</v>
      </c>
      <c r="P69" s="37">
        <f>$E$8*P68</f>
        <v>9.5304</v>
      </c>
      <c r="Q69" s="37">
        <f>$E$8*Q68</f>
        <v>14.079</v>
      </c>
      <c r="R69" s="37">
        <f>$E$8*R68</f>
        <v>20.143800000000002</v>
      </c>
      <c r="T69" s="37">
        <f>$E$8*T68</f>
        <v>9.963600000000001</v>
      </c>
      <c r="U69" s="37">
        <f>$E$8*U68</f>
        <v>14.079</v>
      </c>
      <c r="V69" s="37">
        <f>$E$8*V68</f>
        <v>20.143800000000002</v>
      </c>
      <c r="W69" s="37">
        <f>$E$8*W68</f>
        <v>9.5304</v>
      </c>
      <c r="X69" s="37">
        <f>$E$8*X68</f>
        <v>19.2774</v>
      </c>
    </row>
    <row r="70" spans="1:24" ht="12.75">
      <c r="A70" s="38" t="s">
        <v>45</v>
      </c>
      <c r="C70" s="37">
        <f>C67/($E$8^2)*($J$8/100)</f>
        <v>2920.1399279897755</v>
      </c>
      <c r="D70" s="37">
        <f>D67/($E$8^2)*($J$8/100)</f>
        <v>1553.983369270238</v>
      </c>
      <c r="E70" s="37">
        <f>E67/($E$8^2)*($J$8/100)</f>
        <v>862.7819853370609</v>
      </c>
      <c r="F70" s="37">
        <f>F67/($E$8^2)*($J$8/100)</f>
        <v>613.8688315774127</v>
      </c>
      <c r="G70" s="37">
        <f>G67/($E$8^2)*($J$8/100)</f>
        <v>338.9067507666966</v>
      </c>
      <c r="H70" s="37">
        <f>H67/($E$8^2)*($J$8/100)</f>
        <v>174.78209787968</v>
      </c>
      <c r="I70" s="37">
        <f>I67/($E$8^2)*($J$8/100)</f>
        <v>74.38896604879064</v>
      </c>
      <c r="J70" s="37">
        <f>J67/($E$8^2)*($J$8/100)</f>
        <v>47.47252297531992</v>
      </c>
      <c r="K70" s="37">
        <f>K67/($E$8^2)*($J$8/100)</f>
        <v>24.15190184237383</v>
      </c>
      <c r="N70" s="37">
        <f>N67/($E$8^2)*($J$8/100)</f>
        <v>756.6785944791025</v>
      </c>
      <c r="O70" s="37">
        <f>O67/($E$8^2)*($J$8/100)</f>
        <v>430.56077770360196</v>
      </c>
      <c r="P70" s="37">
        <f>P67/($E$8^2)*($J$8/100)</f>
        <v>330.3807947725659</v>
      </c>
      <c r="Q70" s="37">
        <f>Q67/($E$8^2)*($J$8/100)</f>
        <v>205.26239055869738</v>
      </c>
      <c r="R70" s="37">
        <f>R67/($E$8^2)*($J$8/100)</f>
        <v>126.82359541269464</v>
      </c>
      <c r="T70" s="37">
        <f>T67/($E$8^2)*($J$8/100)</f>
        <v>196.09698786500684</v>
      </c>
      <c r="U70" s="37">
        <f>U67/($E$8^2)*($J$8/100)</f>
        <v>80.99658194424195</v>
      </c>
      <c r="V70" s="37">
        <f>V67/($E$8^2)*($J$8/100)</f>
        <v>46.89275796771903</v>
      </c>
      <c r="W70" s="37">
        <f>W67/($E$8^2)*($J$8/100)</f>
        <v>168.8139286837885</v>
      </c>
      <c r="X70" s="37">
        <f>X67/($E$8^2)*($J$8/100)</f>
        <v>53.71352276302361</v>
      </c>
    </row>
    <row r="71" spans="1:24" ht="12.75">
      <c r="A71" s="60" t="s">
        <v>128</v>
      </c>
      <c r="C71" s="61">
        <f>C69*0.8</f>
        <v>2.07936</v>
      </c>
      <c r="D71" s="61">
        <f>D69*0.8</f>
        <v>3.29232</v>
      </c>
      <c r="E71" s="61">
        <f>E69*0.8</f>
        <v>4.505280000000001</v>
      </c>
      <c r="F71" s="61">
        <f>F69*0.8</f>
        <v>5.3716800000000005</v>
      </c>
      <c r="G71" s="61">
        <f>G69*0.8</f>
        <v>7.970880000000001</v>
      </c>
      <c r="H71" s="61">
        <f>H69*0.8</f>
        <v>11.263200000000001</v>
      </c>
      <c r="I71" s="61">
        <f>I69*0.8</f>
        <v>16.115040000000004</v>
      </c>
      <c r="J71" s="61">
        <f>J69*0.8</f>
        <v>24.2592</v>
      </c>
      <c r="K71" s="61">
        <f>K69*0.8</f>
        <v>32.57664</v>
      </c>
      <c r="N71" s="61">
        <f>N69*0.8</f>
        <v>4.505280000000001</v>
      </c>
      <c r="O71" s="61">
        <f>O69*0.8</f>
        <v>7.10448</v>
      </c>
      <c r="P71" s="61">
        <f>P69*0.8</f>
        <v>7.624320000000001</v>
      </c>
      <c r="Q71" s="61">
        <f>Q69*0.8</f>
        <v>11.263200000000001</v>
      </c>
      <c r="R71" s="61">
        <f>R69*0.8</f>
        <v>16.115040000000004</v>
      </c>
      <c r="T71" s="61">
        <f>T69*0.8</f>
        <v>7.970880000000001</v>
      </c>
      <c r="U71" s="61">
        <f>U69*0.8</f>
        <v>11.263200000000001</v>
      </c>
      <c r="V71" s="61">
        <f>V69*0.8</f>
        <v>16.115040000000004</v>
      </c>
      <c r="W71" s="61">
        <f>W69*0.8</f>
        <v>7.624320000000001</v>
      </c>
      <c r="X71" s="61">
        <f>X69*0.8</f>
        <v>15.42192</v>
      </c>
    </row>
    <row r="72" spans="3:11" ht="12.75">
      <c r="C72" s="28"/>
      <c r="D72" s="28"/>
      <c r="E72" s="28"/>
      <c r="F72" s="28"/>
      <c r="G72" s="28"/>
      <c r="H72" s="28"/>
      <c r="I72" s="28"/>
      <c r="J72" s="28"/>
      <c r="K72" s="28"/>
    </row>
    <row r="73" ht="12.75">
      <c r="A73" s="1" t="s">
        <v>129</v>
      </c>
    </row>
    <row r="74" spans="1:11" ht="13.5">
      <c r="A74" s="29" t="s">
        <v>25</v>
      </c>
      <c r="C74" s="30" t="s">
        <v>130</v>
      </c>
      <c r="D74" s="30"/>
      <c r="E74" s="30" t="s">
        <v>131</v>
      </c>
      <c r="F74" s="30"/>
      <c r="G74" s="30" t="s">
        <v>132</v>
      </c>
      <c r="H74" s="30"/>
      <c r="I74" s="30" t="s">
        <v>133</v>
      </c>
      <c r="J74" s="30"/>
      <c r="K74" s="30"/>
    </row>
    <row r="75" spans="1:11" ht="12.75">
      <c r="A75" s="31"/>
      <c r="C75" s="32" t="s">
        <v>37</v>
      </c>
      <c r="D75" s="32"/>
      <c r="E75" s="32" t="s">
        <v>37</v>
      </c>
      <c r="F75" s="32"/>
      <c r="G75" s="32" t="s">
        <v>37</v>
      </c>
      <c r="H75" s="32"/>
      <c r="I75" s="32" t="s">
        <v>134</v>
      </c>
      <c r="J75" s="32"/>
      <c r="K75" s="32"/>
    </row>
    <row r="76" spans="1:11" ht="12.75">
      <c r="A76" s="29" t="s">
        <v>38</v>
      </c>
      <c r="C76" s="32" t="s">
        <v>40</v>
      </c>
      <c r="D76" s="32" t="s">
        <v>41</v>
      </c>
      <c r="E76" s="32" t="s">
        <v>40</v>
      </c>
      <c r="F76" s="32" t="s">
        <v>41</v>
      </c>
      <c r="G76" s="32" t="s">
        <v>40</v>
      </c>
      <c r="H76" s="32" t="s">
        <v>41</v>
      </c>
      <c r="I76" s="32" t="s">
        <v>103</v>
      </c>
      <c r="J76" s="32" t="s">
        <v>104</v>
      </c>
      <c r="K76" s="32" t="s">
        <v>105</v>
      </c>
    </row>
    <row r="77" spans="1:11" ht="12.75">
      <c r="A77" s="33" t="s">
        <v>42</v>
      </c>
      <c r="C77" s="34">
        <v>174000</v>
      </c>
      <c r="D77" s="34">
        <v>43100</v>
      </c>
      <c r="E77" s="34">
        <v>79200</v>
      </c>
      <c r="F77" s="34">
        <v>54000</v>
      </c>
      <c r="G77" s="34">
        <v>50400</v>
      </c>
      <c r="H77" s="34">
        <v>25200</v>
      </c>
      <c r="I77" s="34">
        <v>58000</v>
      </c>
      <c r="J77" s="34">
        <v>31600</v>
      </c>
      <c r="K77" s="34">
        <v>19476</v>
      </c>
    </row>
    <row r="78" spans="1:11" ht="12.75">
      <c r="A78" s="35" t="s">
        <v>43</v>
      </c>
      <c r="C78" s="28">
        <v>0.265</v>
      </c>
      <c r="D78" s="28">
        <v>0.535</v>
      </c>
      <c r="E78" s="28">
        <v>0.44</v>
      </c>
      <c r="F78" s="28">
        <v>0.93</v>
      </c>
      <c r="G78" s="28">
        <v>0.535</v>
      </c>
      <c r="H78" s="28">
        <v>1.155</v>
      </c>
      <c r="I78" s="28">
        <v>0.54</v>
      </c>
      <c r="J78" s="28">
        <v>0.73</v>
      </c>
      <c r="K78" s="28">
        <v>0.93</v>
      </c>
    </row>
    <row r="79" spans="1:11" ht="12.75">
      <c r="A79" s="36" t="s">
        <v>44</v>
      </c>
      <c r="C79" s="37">
        <f>$E$8*C78</f>
        <v>5.7399000000000004</v>
      </c>
      <c r="D79" s="37">
        <f>$E$8*D78</f>
        <v>11.5881</v>
      </c>
      <c r="E79" s="37">
        <f>$E$8*E78</f>
        <v>9.5304</v>
      </c>
      <c r="F79" s="37">
        <f>$E$8*F78</f>
        <v>20.143800000000002</v>
      </c>
      <c r="G79" s="37">
        <f>$E$8*G78</f>
        <v>11.5881</v>
      </c>
      <c r="H79" s="37">
        <f>$E$8*H78</f>
        <v>25.017300000000002</v>
      </c>
      <c r="I79" s="37">
        <f>$E$8*I78</f>
        <v>11.6964</v>
      </c>
      <c r="J79" s="37">
        <f>$E$8*J78</f>
        <v>15.8118</v>
      </c>
      <c r="K79" s="37">
        <f>$E$8*K78</f>
        <v>20.143800000000002</v>
      </c>
    </row>
    <row r="80" spans="1:11" ht="12.75">
      <c r="A80" s="38" t="s">
        <v>45</v>
      </c>
      <c r="C80" s="37">
        <f>C77/($E$8^2)*($J$8/100)</f>
        <v>370.87908574468685</v>
      </c>
      <c r="D80" s="37">
        <f>D77/($E$8^2)*($J$8/100)</f>
        <v>91.86717583675863</v>
      </c>
      <c r="E80" s="37">
        <f>E77/($E$8^2)*($J$8/100)</f>
        <v>168.8139286837885</v>
      </c>
      <c r="F80" s="37">
        <f>F77/($E$8^2)*($J$8/100)</f>
        <v>115.10040592076489</v>
      </c>
      <c r="G80" s="37">
        <f>G77/($E$8^2)*($J$8/100)</f>
        <v>107.42704552604722</v>
      </c>
      <c r="H80" s="37">
        <f>H77/($E$8^2)*($J$8/100)</f>
        <v>53.71352276302361</v>
      </c>
      <c r="I80" s="37">
        <f>I77/($E$8^2)*($J$8/100)</f>
        <v>123.62636191489561</v>
      </c>
      <c r="J80" s="37">
        <f>J77/($E$8^2)*($J$8/100)</f>
        <v>67.35505235363279</v>
      </c>
      <c r="K80" s="37">
        <f>K77/($E$8^2)*($J$8/100)</f>
        <v>41.51287973542254</v>
      </c>
    </row>
    <row r="81" ht="12.75">
      <c r="K81" s="28"/>
    </row>
    <row r="82" spans="1:256" s="28" customFormat="1" ht="12.75">
      <c r="A82" s="1" t="s">
        <v>135</v>
      </c>
      <c r="B82" s="1"/>
      <c r="C82" s="1"/>
      <c r="D82" s="1"/>
      <c r="E82" s="1"/>
      <c r="F82" s="1"/>
      <c r="G82" s="1"/>
      <c r="H82" s="1"/>
      <c r="I82" s="1"/>
      <c r="J82" s="1"/>
      <c r="K82" s="1"/>
      <c r="IO82" s="1"/>
      <c r="IP82" s="1"/>
      <c r="IQ82" s="1"/>
      <c r="IR82" s="1"/>
      <c r="IS82" s="1"/>
      <c r="IT82" s="1"/>
      <c r="IU82" s="2"/>
      <c r="IV82" s="2"/>
    </row>
    <row r="83" spans="1:256" s="28" customFormat="1" ht="13.5">
      <c r="A83" s="29" t="s">
        <v>25</v>
      </c>
      <c r="C83" s="30" t="s">
        <v>136</v>
      </c>
      <c r="D83" s="30" t="s">
        <v>136</v>
      </c>
      <c r="E83" s="30" t="s">
        <v>136</v>
      </c>
      <c r="F83" s="30" t="s">
        <v>136</v>
      </c>
      <c r="G83" s="30" t="s">
        <v>136</v>
      </c>
      <c r="H83" s="30" t="s">
        <v>136</v>
      </c>
      <c r="I83" s="30" t="s">
        <v>137</v>
      </c>
      <c r="J83" s="30"/>
      <c r="K83" s="30" t="s">
        <v>138</v>
      </c>
      <c r="L83" s="30"/>
      <c r="IO83" s="1"/>
      <c r="IP83" s="1"/>
      <c r="IQ83" s="1"/>
      <c r="IR83" s="1"/>
      <c r="IS83" s="1"/>
      <c r="IT83" s="1"/>
      <c r="IU83" s="2"/>
      <c r="IV83" s="2"/>
    </row>
    <row r="84" spans="1:256" s="28" customFormat="1" ht="13.5">
      <c r="A84" s="31"/>
      <c r="C84" s="30" t="s">
        <v>139</v>
      </c>
      <c r="D84" s="30" t="s">
        <v>140</v>
      </c>
      <c r="E84" s="30" t="s">
        <v>141</v>
      </c>
      <c r="F84" s="30" t="s">
        <v>142</v>
      </c>
      <c r="G84" s="30" t="s">
        <v>143</v>
      </c>
      <c r="H84" s="30" t="s">
        <v>144</v>
      </c>
      <c r="I84" s="32" t="s">
        <v>37</v>
      </c>
      <c r="J84" s="32"/>
      <c r="K84" s="32" t="s">
        <v>37</v>
      </c>
      <c r="L84" s="32"/>
      <c r="IO84" s="1"/>
      <c r="IP84" s="1"/>
      <c r="IQ84" s="1"/>
      <c r="IR84" s="1"/>
      <c r="IS84" s="1"/>
      <c r="IT84" s="1"/>
      <c r="IU84" s="2"/>
      <c r="IV84" s="2"/>
    </row>
    <row r="85" spans="1:20" ht="13.5">
      <c r="A85" s="29" t="s">
        <v>38</v>
      </c>
      <c r="C85" s="32" t="s">
        <v>145</v>
      </c>
      <c r="D85" s="32" t="s">
        <v>145</v>
      </c>
      <c r="E85" s="32" t="s">
        <v>145</v>
      </c>
      <c r="F85" s="32" t="s">
        <v>145</v>
      </c>
      <c r="G85" s="32" t="s">
        <v>145</v>
      </c>
      <c r="H85" s="32" t="s">
        <v>145</v>
      </c>
      <c r="I85" s="32" t="s">
        <v>40</v>
      </c>
      <c r="J85" s="32" t="s">
        <v>41</v>
      </c>
      <c r="K85" s="32" t="s">
        <v>40</v>
      </c>
      <c r="L85" s="32" t="s">
        <v>41</v>
      </c>
      <c r="P85" s="62" t="s">
        <v>146</v>
      </c>
      <c r="Q85" s="62"/>
      <c r="S85" s="62" t="s">
        <v>147</v>
      </c>
      <c r="T85" s="62"/>
    </row>
    <row r="86" spans="1:256" s="63" customFormat="1" ht="13.5">
      <c r="A86" s="33" t="s">
        <v>42</v>
      </c>
      <c r="C86" s="34">
        <v>2100000</v>
      </c>
      <c r="D86" s="34">
        <v>710000</v>
      </c>
      <c r="E86" s="34">
        <v>225000</v>
      </c>
      <c r="F86" s="34">
        <v>194000</v>
      </c>
      <c r="G86" s="34">
        <v>87000</v>
      </c>
      <c r="H86" s="34">
        <v>51000</v>
      </c>
      <c r="I86" s="34">
        <v>237000</v>
      </c>
      <c r="J86" s="34">
        <v>126000</v>
      </c>
      <c r="K86" s="34">
        <v>151000</v>
      </c>
      <c r="L86" s="34">
        <v>43000</v>
      </c>
      <c r="P86" s="62"/>
      <c r="Q86" s="62"/>
      <c r="S86" s="62"/>
      <c r="T86" s="62"/>
      <c r="IO86" s="1"/>
      <c r="IP86" s="1"/>
      <c r="IQ86" s="1"/>
      <c r="IR86" s="1"/>
      <c r="IS86" s="1"/>
      <c r="IT86" s="1"/>
      <c r="IU86" s="2"/>
      <c r="IV86" s="2"/>
    </row>
    <row r="87" spans="1:256" s="23" customFormat="1" ht="13.5">
      <c r="A87" s="35" t="s">
        <v>43</v>
      </c>
      <c r="B87" s="1"/>
      <c r="C87" s="28">
        <v>0.09</v>
      </c>
      <c r="D87" s="28">
        <v>0.17</v>
      </c>
      <c r="E87" s="28">
        <v>0.32</v>
      </c>
      <c r="F87" s="28">
        <v>0.46</v>
      </c>
      <c r="G87" s="28">
        <v>0.64</v>
      </c>
      <c r="H87" s="28">
        <v>0.93</v>
      </c>
      <c r="I87" s="28">
        <v>0.26</v>
      </c>
      <c r="J87" s="28">
        <v>0.57</v>
      </c>
      <c r="K87" s="28">
        <v>0.41</v>
      </c>
      <c r="L87" s="28">
        <v>0.93</v>
      </c>
      <c r="M87" s="1"/>
      <c r="P87" s="62" t="s">
        <v>148</v>
      </c>
      <c r="Q87" s="62">
        <v>11.6</v>
      </c>
      <c r="S87" s="62" t="s">
        <v>148</v>
      </c>
      <c r="T87" s="62">
        <v>20</v>
      </c>
      <c r="IO87" s="1"/>
      <c r="IP87" s="1"/>
      <c r="IQ87" s="1"/>
      <c r="IR87" s="1"/>
      <c r="IS87" s="1"/>
      <c r="IT87" s="1"/>
      <c r="IU87" s="2"/>
      <c r="IV87" s="2"/>
    </row>
    <row r="88" spans="1:256" s="23" customFormat="1" ht="13.5">
      <c r="A88" s="36" t="s">
        <v>44</v>
      </c>
      <c r="C88" s="37">
        <f>$E$8*C87</f>
        <v>1.9494</v>
      </c>
      <c r="D88" s="37">
        <f>$E$8*D87</f>
        <v>3.6822000000000004</v>
      </c>
      <c r="E88" s="37">
        <f>$E$8*E87</f>
        <v>6.9312000000000005</v>
      </c>
      <c r="F88" s="37">
        <f>$E$8*F87</f>
        <v>9.963600000000001</v>
      </c>
      <c r="G88" s="37">
        <f>$E$8*G87</f>
        <v>13.862400000000001</v>
      </c>
      <c r="H88" s="37">
        <f>$E$8*H87</f>
        <v>20.143800000000002</v>
      </c>
      <c r="I88" s="37">
        <f>$E$8*I87</f>
        <v>5.631600000000001</v>
      </c>
      <c r="J88" s="37">
        <f>$E$8*J87</f>
        <v>12.3462</v>
      </c>
      <c r="K88" s="37">
        <f>$E$8*K87</f>
        <v>8.8806</v>
      </c>
      <c r="L88" s="37">
        <f>$E$8*L87</f>
        <v>20.143800000000002</v>
      </c>
      <c r="P88" s="64" t="s">
        <v>149</v>
      </c>
      <c r="Q88" s="65">
        <v>123</v>
      </c>
      <c r="S88" s="64" t="s">
        <v>150</v>
      </c>
      <c r="T88" s="65">
        <v>25</v>
      </c>
      <c r="IO88" s="1"/>
      <c r="IP88" s="1"/>
      <c r="IQ88" s="1"/>
      <c r="IR88" s="1"/>
      <c r="IS88" s="1"/>
      <c r="IT88" s="1"/>
      <c r="IU88" s="2"/>
      <c r="IV88" s="2"/>
    </row>
    <row r="89" spans="1:20" ht="13.5">
      <c r="A89" s="38" t="s">
        <v>45</v>
      </c>
      <c r="C89" s="37">
        <f>C86/($E$8^2)*($J$8/100)</f>
        <v>4476.126896918634</v>
      </c>
      <c r="D89" s="37">
        <f>D86/($E$8^2)*($J$8/100)</f>
        <v>1513.357188958205</v>
      </c>
      <c r="E89" s="37">
        <f>E86/($E$8^2)*($J$8/100)</f>
        <v>479.5850246698537</v>
      </c>
      <c r="F89" s="37">
        <f>F86/($E$8^2)*($J$8/100)</f>
        <v>413.5088657153405</v>
      </c>
      <c r="G89" s="37">
        <f>G86/($E$8^2)*($J$8/100)</f>
        <v>185.43954287234342</v>
      </c>
      <c r="H89" s="37">
        <f>H86/($E$8^2)*($J$8/100)</f>
        <v>108.70593892516683</v>
      </c>
      <c r="I89" s="37">
        <f>I86/($E$8^2)*($J$8/100)</f>
        <v>505.1628926522459</v>
      </c>
      <c r="J89" s="37">
        <f>J86/($E$8^2)*($J$8/100)</f>
        <v>268.5676138151181</v>
      </c>
      <c r="K89" s="37">
        <f>K86/($E$8^2)*($J$8/100)</f>
        <v>321.8548387784351</v>
      </c>
      <c r="L89" s="37">
        <f>L86/($E$8^2)*($J$8/100)</f>
        <v>91.65402693690537</v>
      </c>
      <c r="P89" s="62"/>
      <c r="Q89" s="62"/>
      <c r="S89" s="62"/>
      <c r="T89" s="62"/>
    </row>
    <row r="90" spans="1:20" ht="13.5">
      <c r="A90" s="60" t="s">
        <v>128</v>
      </c>
      <c r="C90" s="61">
        <f>C88*0.8</f>
        <v>1.55952</v>
      </c>
      <c r="D90" s="61">
        <f>D88*0.8</f>
        <v>2.9457600000000004</v>
      </c>
      <c r="E90" s="61">
        <f>E88*0.8</f>
        <v>5.5449600000000006</v>
      </c>
      <c r="F90" s="61">
        <f>F88*0.8</f>
        <v>7.970880000000001</v>
      </c>
      <c r="G90" s="61">
        <f>G88*0.8</f>
        <v>11.089920000000001</v>
      </c>
      <c r="H90" s="61">
        <f>H88*0.8</f>
        <v>16.115040000000004</v>
      </c>
      <c r="I90" s="61">
        <f>I88*0.8</f>
        <v>4.505280000000001</v>
      </c>
      <c r="J90" s="61">
        <f>J88*0.8</f>
        <v>9.87696</v>
      </c>
      <c r="K90" s="61">
        <f>K88*0.8</f>
        <v>7.10448</v>
      </c>
      <c r="L90" s="61">
        <f>L88*0.8</f>
        <v>16.115040000000004</v>
      </c>
      <c r="P90" s="62"/>
      <c r="Q90" s="62"/>
      <c r="S90" s="62"/>
      <c r="T90" s="62"/>
    </row>
    <row r="91" spans="3:20" ht="13.5">
      <c r="C91" s="28"/>
      <c r="D91" s="28"/>
      <c r="E91" s="28"/>
      <c r="F91" s="28"/>
      <c r="G91" s="28"/>
      <c r="H91" s="28"/>
      <c r="I91" s="28"/>
      <c r="J91" s="28"/>
      <c r="K91" s="28"/>
      <c r="P91" s="66" t="s">
        <v>151</v>
      </c>
      <c r="Q91" s="66">
        <f>Q88*(Q87^2)</f>
        <v>16550.88</v>
      </c>
      <c r="S91" s="66" t="s">
        <v>152</v>
      </c>
      <c r="T91" s="67">
        <f>$T$88/T87</f>
        <v>1.25</v>
      </c>
    </row>
    <row r="92" spans="1:20" ht="13.5">
      <c r="A92" s="68" t="s">
        <v>153</v>
      </c>
      <c r="C92" s="28"/>
      <c r="D92" s="28"/>
      <c r="E92" s="28"/>
      <c r="F92" s="28"/>
      <c r="G92" s="28"/>
      <c r="H92" s="28"/>
      <c r="I92" s="28"/>
      <c r="J92" s="28"/>
      <c r="K92" s="28"/>
      <c r="P92" s="66"/>
      <c r="Q92" s="66"/>
      <c r="S92" s="66"/>
      <c r="T92" s="66"/>
    </row>
    <row r="93" spans="1:256" s="28" customFormat="1" ht="13.5">
      <c r="A93" s="29" t="s">
        <v>25</v>
      </c>
      <c r="C93" s="30" t="s">
        <v>154</v>
      </c>
      <c r="D93" s="30" t="s">
        <v>155</v>
      </c>
      <c r="E93" s="30" t="s">
        <v>156</v>
      </c>
      <c r="F93" s="30" t="s">
        <v>157</v>
      </c>
      <c r="G93" s="30" t="s">
        <v>158</v>
      </c>
      <c r="H93" s="30" t="s">
        <v>159</v>
      </c>
      <c r="I93" s="30" t="s">
        <v>160</v>
      </c>
      <c r="J93" s="30" t="s">
        <v>161</v>
      </c>
      <c r="K93" s="30" t="s">
        <v>162</v>
      </c>
      <c r="L93" s="30" t="s">
        <v>163</v>
      </c>
      <c r="M93" s="30"/>
      <c r="N93" s="1"/>
      <c r="IU93" s="2"/>
      <c r="IV93" s="2"/>
    </row>
    <row r="94" spans="1:256" s="28" customFormat="1" ht="13.5">
      <c r="A94" s="31"/>
      <c r="C94" s="30" t="s">
        <v>164</v>
      </c>
      <c r="D94" s="30" t="s">
        <v>165</v>
      </c>
      <c r="E94" s="30" t="s">
        <v>166</v>
      </c>
      <c r="F94" s="30" t="s">
        <v>51</v>
      </c>
      <c r="G94" s="30" t="s">
        <v>72</v>
      </c>
      <c r="H94" s="30" t="s">
        <v>52</v>
      </c>
      <c r="I94" s="30" t="s">
        <v>52</v>
      </c>
      <c r="J94" s="30" t="s">
        <v>53</v>
      </c>
      <c r="K94" s="30" t="s">
        <v>54</v>
      </c>
      <c r="L94" s="32" t="s">
        <v>60</v>
      </c>
      <c r="M94" s="32"/>
      <c r="N94" s="1"/>
      <c r="IU94" s="2"/>
      <c r="IV94" s="2"/>
    </row>
    <row r="95" spans="1:13" ht="12.75">
      <c r="A95" s="29" t="s">
        <v>38</v>
      </c>
      <c r="C95" s="32" t="s">
        <v>60</v>
      </c>
      <c r="D95" s="32" t="s">
        <v>62</v>
      </c>
      <c r="E95" s="32" t="s">
        <v>60</v>
      </c>
      <c r="F95" s="32" t="s">
        <v>60</v>
      </c>
      <c r="G95" s="32" t="s">
        <v>167</v>
      </c>
      <c r="H95" s="32" t="s">
        <v>61</v>
      </c>
      <c r="I95" s="32" t="s">
        <v>61</v>
      </c>
      <c r="J95" s="32" t="s">
        <v>61</v>
      </c>
      <c r="K95" s="32" t="s">
        <v>61</v>
      </c>
      <c r="L95" s="32" t="s">
        <v>168</v>
      </c>
      <c r="M95" s="32" t="s">
        <v>169</v>
      </c>
    </row>
    <row r="96" spans="1:256" s="63" customFormat="1" ht="12.75">
      <c r="A96" s="33" t="s">
        <v>42</v>
      </c>
      <c r="C96" s="34">
        <v>878000</v>
      </c>
      <c r="D96" s="34">
        <v>415000</v>
      </c>
      <c r="E96" s="34">
        <v>585400</v>
      </c>
      <c r="F96" s="34">
        <v>314400</v>
      </c>
      <c r="G96" s="34">
        <v>70000</v>
      </c>
      <c r="H96" s="34">
        <v>151760</v>
      </c>
      <c r="I96" s="34">
        <f>314000*0.54</f>
        <v>169560</v>
      </c>
      <c r="J96" s="34">
        <v>85008</v>
      </c>
      <c r="K96" s="34">
        <v>46144</v>
      </c>
      <c r="L96" s="34">
        <v>204000</v>
      </c>
      <c r="M96" s="34">
        <v>50000</v>
      </c>
      <c r="N96" s="1"/>
      <c r="IU96" s="2"/>
      <c r="IV96" s="2"/>
    </row>
    <row r="97" spans="1:13" ht="12.75">
      <c r="A97" s="35" t="s">
        <v>43</v>
      </c>
      <c r="C97" s="69">
        <v>0.16</v>
      </c>
      <c r="D97" s="28">
        <v>0.18</v>
      </c>
      <c r="E97" s="28">
        <v>0.21</v>
      </c>
      <c r="F97" s="28">
        <v>0.3</v>
      </c>
      <c r="G97" s="28">
        <v>0.5</v>
      </c>
      <c r="H97" s="28">
        <v>0.44</v>
      </c>
      <c r="I97" s="28">
        <v>0.3</v>
      </c>
      <c r="J97" s="28">
        <v>0.55</v>
      </c>
      <c r="K97" s="28">
        <v>0.81</v>
      </c>
      <c r="L97" s="28">
        <v>0.26</v>
      </c>
      <c r="M97" s="28">
        <v>0.73</v>
      </c>
    </row>
    <row r="98" spans="1:13" ht="12.75">
      <c r="A98" s="36" t="s">
        <v>44</v>
      </c>
      <c r="C98" s="37">
        <f>$E$8*C97</f>
        <v>3.4656000000000002</v>
      </c>
      <c r="D98" s="37">
        <f>$E$8*D97</f>
        <v>3.8988</v>
      </c>
      <c r="E98" s="37">
        <f>$E$8*E97</f>
        <v>4.5485999999999995</v>
      </c>
      <c r="F98" s="37">
        <f>$E$8*F97</f>
        <v>6.498</v>
      </c>
      <c r="G98" s="37">
        <f>$E$8*G97</f>
        <v>10.83</v>
      </c>
      <c r="H98" s="37">
        <f>$E$8*H97</f>
        <v>9.5304</v>
      </c>
      <c r="I98" s="37">
        <f>$E$8*I97</f>
        <v>6.498</v>
      </c>
      <c r="J98" s="37">
        <f>$E$8*J97</f>
        <v>11.913</v>
      </c>
      <c r="K98" s="37">
        <f>$E$8*K97</f>
        <v>17.544600000000003</v>
      </c>
      <c r="L98" s="37">
        <f>$E$8*L97</f>
        <v>5.631600000000001</v>
      </c>
      <c r="M98" s="37">
        <f>$E$8*M97</f>
        <v>15.8118</v>
      </c>
    </row>
    <row r="99" spans="1:13" ht="12.75">
      <c r="A99" s="38" t="s">
        <v>45</v>
      </c>
      <c r="C99" s="37">
        <f>C96/($E$8^2)*($J$8/100)</f>
        <v>1871.4473407116957</v>
      </c>
      <c r="D99" s="37">
        <f>D96/($E$8^2)*($J$8/100)</f>
        <v>884.5679343910634</v>
      </c>
      <c r="E99" s="37">
        <f>E96/($E$8^2)*($J$8/100)</f>
        <v>1247.7736597410326</v>
      </c>
      <c r="F99" s="37">
        <f>F96/($E$8^2)*($J$8/100)</f>
        <v>670.1401411386755</v>
      </c>
      <c r="G99" s="37">
        <f>G96/($E$8^2)*($J$8/100)</f>
        <v>149.2042298972878</v>
      </c>
      <c r="H99" s="37">
        <f>H96/($E$8^2)*($J$8/100)</f>
        <v>323.47477041732</v>
      </c>
      <c r="I99" s="37">
        <f>I96/($E$8^2)*($J$8/100)</f>
        <v>361.41527459120175</v>
      </c>
      <c r="J99" s="37">
        <f>J96/($E$8^2)*($J$8/100)</f>
        <v>181.1936167872663</v>
      </c>
      <c r="K99" s="37">
        <f>K96/($E$8^2)*($J$8/100)</f>
        <v>98.35542834829212</v>
      </c>
      <c r="L99" s="37">
        <f>L96/($E$8^2)*($J$8/100)</f>
        <v>434.82375570066733</v>
      </c>
      <c r="M99" s="37">
        <f>M96/($E$8^2)*($J$8/100)</f>
        <v>106.57444992663414</v>
      </c>
    </row>
    <row r="101" spans="1:11" ht="12.75">
      <c r="A101" s="68" t="s">
        <v>170</v>
      </c>
      <c r="C101" s="28"/>
      <c r="D101" s="28"/>
      <c r="F101" s="28"/>
      <c r="G101" s="28"/>
      <c r="H101" s="28"/>
      <c r="I101" s="28"/>
      <c r="J101" s="28"/>
      <c r="K101" s="28"/>
    </row>
    <row r="102" spans="1:19" ht="13.5">
      <c r="A102" s="29" t="s">
        <v>25</v>
      </c>
      <c r="C102" s="30" t="s">
        <v>171</v>
      </c>
      <c r="D102" s="30"/>
      <c r="E102" s="30" t="s">
        <v>172</v>
      </c>
      <c r="F102" s="30"/>
      <c r="G102" s="30" t="s">
        <v>173</v>
      </c>
      <c r="H102" s="30"/>
      <c r="I102" s="30" t="s">
        <v>173</v>
      </c>
      <c r="J102" s="30"/>
      <c r="L102" s="30" t="s">
        <v>174</v>
      </c>
      <c r="M102" s="30"/>
      <c r="O102" s="30" t="s">
        <v>175</v>
      </c>
      <c r="P102" s="30"/>
      <c r="R102" s="30" t="s">
        <v>176</v>
      </c>
      <c r="S102" s="30"/>
    </row>
    <row r="103" spans="1:19" ht="12.75">
      <c r="A103" s="29" t="s">
        <v>38</v>
      </c>
      <c r="C103" s="32" t="s">
        <v>177</v>
      </c>
      <c r="D103" s="32"/>
      <c r="E103" s="32" t="s">
        <v>178</v>
      </c>
      <c r="F103" s="32"/>
      <c r="G103" s="32" t="s">
        <v>179</v>
      </c>
      <c r="H103" s="32"/>
      <c r="I103" s="32" t="s">
        <v>180</v>
      </c>
      <c r="J103" s="32"/>
      <c r="L103" s="32" t="s">
        <v>181</v>
      </c>
      <c r="M103" s="32"/>
      <c r="O103" s="32" t="s">
        <v>182</v>
      </c>
      <c r="P103" s="32"/>
      <c r="R103" s="32" t="s">
        <v>182</v>
      </c>
      <c r="S103" s="32"/>
    </row>
    <row r="104" spans="1:19" ht="12.75">
      <c r="A104" s="29"/>
      <c r="C104" s="32" t="s">
        <v>40</v>
      </c>
      <c r="D104" s="32" t="s">
        <v>41</v>
      </c>
      <c r="E104" s="32" t="s">
        <v>40</v>
      </c>
      <c r="F104" s="32" t="s">
        <v>41</v>
      </c>
      <c r="G104" s="32" t="s">
        <v>40</v>
      </c>
      <c r="H104" s="32" t="s">
        <v>41</v>
      </c>
      <c r="I104" s="32" t="s">
        <v>40</v>
      </c>
      <c r="J104" s="32" t="s">
        <v>41</v>
      </c>
      <c r="L104" s="32" t="s">
        <v>40</v>
      </c>
      <c r="M104" s="32" t="s">
        <v>41</v>
      </c>
      <c r="O104" s="32" t="s">
        <v>40</v>
      </c>
      <c r="P104" s="32" t="s">
        <v>41</v>
      </c>
      <c r="R104" s="32" t="s">
        <v>40</v>
      </c>
      <c r="S104" s="32" t="s">
        <v>41</v>
      </c>
    </row>
    <row r="105" spans="1:19" ht="12.75">
      <c r="A105" s="33" t="s">
        <v>42</v>
      </c>
      <c r="C105" s="34">
        <v>385200</v>
      </c>
      <c r="D105" s="34">
        <v>22500</v>
      </c>
      <c r="E105" s="34">
        <v>155700</v>
      </c>
      <c r="F105" s="34">
        <v>27000</v>
      </c>
      <c r="G105" s="34">
        <v>92500</v>
      </c>
      <c r="H105" s="34">
        <v>8800</v>
      </c>
      <c r="I105" s="34">
        <f>G105*0.65</f>
        <v>60125</v>
      </c>
      <c r="J105" s="34">
        <f>H105*0.65</f>
        <v>5720</v>
      </c>
      <c r="L105" s="34">
        <v>174000</v>
      </c>
      <c r="M105" s="34">
        <v>43100</v>
      </c>
      <c r="O105" s="34">
        <v>42924</v>
      </c>
      <c r="P105" s="34">
        <v>5072</v>
      </c>
      <c r="R105" s="34">
        <v>58700</v>
      </c>
      <c r="S105" s="34">
        <v>5500</v>
      </c>
    </row>
    <row r="106" spans="1:19" ht="12.75">
      <c r="A106" s="35" t="s">
        <v>43</v>
      </c>
      <c r="C106" s="28">
        <v>0.246</v>
      </c>
      <c r="D106" s="28">
        <v>0.833</v>
      </c>
      <c r="E106" s="28">
        <v>0.29</v>
      </c>
      <c r="F106" s="28">
        <v>0.6</v>
      </c>
      <c r="G106" s="28">
        <v>0.28</v>
      </c>
      <c r="H106" s="28">
        <v>1.4</v>
      </c>
      <c r="I106" s="28">
        <v>0.28</v>
      </c>
      <c r="J106" s="28">
        <v>1.4</v>
      </c>
      <c r="L106" s="28">
        <v>0.41</v>
      </c>
      <c r="M106" s="28">
        <v>0.78</v>
      </c>
      <c r="O106" s="28">
        <v>0.105</v>
      </c>
      <c r="P106" s="28">
        <v>1.1545</v>
      </c>
      <c r="R106" s="28">
        <v>0.13</v>
      </c>
      <c r="S106" s="28">
        <v>1.05</v>
      </c>
    </row>
    <row r="107" spans="1:19" ht="12.75">
      <c r="A107" s="36" t="s">
        <v>44</v>
      </c>
      <c r="C107" s="37">
        <f>$E$8*C106</f>
        <v>5.32836</v>
      </c>
      <c r="D107" s="37">
        <f>$E$8*D106</f>
        <v>18.04278</v>
      </c>
      <c r="E107" s="37">
        <f>$E$8*E106</f>
        <v>6.2814</v>
      </c>
      <c r="F107" s="37">
        <f>$E$8*F106</f>
        <v>12.996</v>
      </c>
      <c r="G107" s="37">
        <f>$E$8*G106</f>
        <v>6.064800000000001</v>
      </c>
      <c r="H107" s="37">
        <f>$E$8*H106</f>
        <v>30.323999999999998</v>
      </c>
      <c r="I107" s="37">
        <f>$E$8*I106</f>
        <v>6.064800000000001</v>
      </c>
      <c r="J107" s="37">
        <f>$E$8*J106</f>
        <v>30.323999999999998</v>
      </c>
      <c r="L107" s="37">
        <f>$E$8*L106</f>
        <v>8.8806</v>
      </c>
      <c r="M107" s="37">
        <f>$E$8*M106</f>
        <v>16.8948</v>
      </c>
      <c r="O107" s="37">
        <f>$E$8*O106</f>
        <v>2.2742999999999998</v>
      </c>
      <c r="P107" s="37">
        <f>$E$8*P106</f>
        <v>25.00647</v>
      </c>
      <c r="R107" s="37">
        <f>$E$8*R106</f>
        <v>2.8158000000000003</v>
      </c>
      <c r="S107" s="37">
        <f>$E$8*S106</f>
        <v>22.743000000000002</v>
      </c>
    </row>
    <row r="108" spans="1:19" ht="12.75">
      <c r="A108" s="38" t="s">
        <v>45</v>
      </c>
      <c r="C108" s="37">
        <f>C105/($E$8^2)*($J$8/100)</f>
        <v>821.0495622347895</v>
      </c>
      <c r="D108" s="37">
        <f>D105/($E$8^2)*($J$8/100)</f>
        <v>47.958502466985365</v>
      </c>
      <c r="E108" s="37">
        <f>E105/($E$8^2)*($J$8/100)</f>
        <v>331.87283707153875</v>
      </c>
      <c r="F108" s="37">
        <f>F105/($E$8^2)*($J$8/100)</f>
        <v>57.55020296038244</v>
      </c>
      <c r="G108" s="37">
        <f>G105/($E$8^2)*($J$8/100)</f>
        <v>197.16273236427318</v>
      </c>
      <c r="H108" s="37">
        <f>H105/($E$8^2)*($J$8/100)</f>
        <v>18.757103187087612</v>
      </c>
      <c r="I108" s="37">
        <f>I105/($E$8^2)*($J$8/100)</f>
        <v>128.15577603677755</v>
      </c>
      <c r="J108" s="37">
        <f>J105/($E$8^2)*($J$8/100)</f>
        <v>12.192117071606948</v>
      </c>
      <c r="L108" s="37">
        <f>L105/($E$8^2)*($J$8/100)</f>
        <v>370.87908574468685</v>
      </c>
      <c r="M108" s="37">
        <f>M105/($E$8^2)*($J$8/100)</f>
        <v>91.86717583675863</v>
      </c>
      <c r="O108" s="37">
        <f>O105/($E$8^2)*($J$8/100)</f>
        <v>91.49203377301689</v>
      </c>
      <c r="P108" s="37">
        <f>P105/($E$8^2)*($J$8/100)</f>
        <v>10.810912200557768</v>
      </c>
      <c r="R108" s="37">
        <f>R105/($E$8^2)*($J$8/100)</f>
        <v>125.11840421386849</v>
      </c>
      <c r="S108" s="37">
        <f>S105/($E$8^2)*($J$8/100)</f>
        <v>11.723189491929757</v>
      </c>
    </row>
    <row r="110" ht="12.75">
      <c r="A110" s="1" t="s">
        <v>183</v>
      </c>
    </row>
    <row r="111" spans="1:11" ht="13.5">
      <c r="A111" s="29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3.5">
      <c r="A112" s="29" t="s">
        <v>38</v>
      </c>
      <c r="C112" s="30" t="s">
        <v>184</v>
      </c>
      <c r="D112" s="30"/>
      <c r="E112" s="30" t="s">
        <v>185</v>
      </c>
      <c r="F112" s="30"/>
      <c r="G112" s="30" t="s">
        <v>186</v>
      </c>
      <c r="H112" s="30"/>
      <c r="I112" s="30" t="s">
        <v>187</v>
      </c>
      <c r="J112" s="30"/>
      <c r="K112" s="30" t="s">
        <v>188</v>
      </c>
    </row>
    <row r="113" spans="1:11" ht="13.5">
      <c r="A113" s="29"/>
      <c r="C113" s="32" t="s">
        <v>189</v>
      </c>
      <c r="D113" s="32"/>
      <c r="E113" s="32" t="s">
        <v>190</v>
      </c>
      <c r="F113" s="32"/>
      <c r="G113" s="32" t="s">
        <v>191</v>
      </c>
      <c r="H113" s="32"/>
      <c r="I113" s="32" t="s">
        <v>192</v>
      </c>
      <c r="J113" s="32"/>
      <c r="K113" s="30"/>
    </row>
    <row r="114" spans="1:11" ht="12.75">
      <c r="A114" s="70"/>
      <c r="C114" s="32" t="s">
        <v>193</v>
      </c>
      <c r="D114" s="32" t="s">
        <v>41</v>
      </c>
      <c r="E114" s="32" t="s">
        <v>193</v>
      </c>
      <c r="F114" s="32" t="s">
        <v>41</v>
      </c>
      <c r="G114" s="32" t="s">
        <v>193</v>
      </c>
      <c r="H114" s="32" t="s">
        <v>41</v>
      </c>
      <c r="I114" s="32" t="s">
        <v>193</v>
      </c>
      <c r="J114" s="32" t="s">
        <v>41</v>
      </c>
      <c r="K114" s="32"/>
    </row>
    <row r="115" spans="1:11" ht="12.75">
      <c r="A115" s="33" t="s">
        <v>42</v>
      </c>
      <c r="C115" s="34">
        <v>40000</v>
      </c>
      <c r="D115" s="34">
        <v>40000</v>
      </c>
      <c r="E115" s="34">
        <v>125000</v>
      </c>
      <c r="F115" s="34">
        <v>125000</v>
      </c>
      <c r="G115" s="34">
        <v>330000</v>
      </c>
      <c r="H115" s="34">
        <v>330000</v>
      </c>
      <c r="I115" s="34">
        <v>400000</v>
      </c>
      <c r="J115" s="34">
        <v>400000</v>
      </c>
      <c r="K115" s="34">
        <v>6100</v>
      </c>
    </row>
    <row r="116" spans="1:11" ht="12.75">
      <c r="A116" s="35" t="s">
        <v>43</v>
      </c>
      <c r="C116" s="28">
        <v>0.83</v>
      </c>
      <c r="D116" s="28">
        <v>1.43</v>
      </c>
      <c r="E116" s="28">
        <v>0.37</v>
      </c>
      <c r="F116" s="28">
        <v>0.81</v>
      </c>
      <c r="G116" s="28">
        <v>0.25</v>
      </c>
      <c r="H116" s="28">
        <v>0.46</v>
      </c>
      <c r="I116" s="28">
        <v>0.17</v>
      </c>
      <c r="J116" s="28">
        <v>0.43</v>
      </c>
      <c r="K116" s="28">
        <v>1.5</v>
      </c>
    </row>
    <row r="117" spans="1:256" s="28" customFormat="1" ht="12.75">
      <c r="A117" s="36" t="s">
        <v>44</v>
      </c>
      <c r="B117" s="1"/>
      <c r="C117" s="37">
        <f>$E$8*C116</f>
        <v>17.9778</v>
      </c>
      <c r="D117" s="37">
        <f>$E$8*D116</f>
        <v>30.973799999999997</v>
      </c>
      <c r="E117" s="37">
        <f>$E$8*E116</f>
        <v>8.0142</v>
      </c>
      <c r="F117" s="37">
        <f>$E$8*F116</f>
        <v>17.544600000000003</v>
      </c>
      <c r="G117" s="37">
        <f>$E$8*G116</f>
        <v>5.415</v>
      </c>
      <c r="H117" s="37">
        <f>$E$8*H116</f>
        <v>9.963600000000001</v>
      </c>
      <c r="I117" s="37">
        <f>$E$8*I116</f>
        <v>3.6822000000000004</v>
      </c>
      <c r="J117" s="37">
        <f>$E$8*J116</f>
        <v>9.3138</v>
      </c>
      <c r="K117" s="37">
        <f>Sheet3!$E$8*K116</f>
        <v>0</v>
      </c>
      <c r="L117" s="1"/>
      <c r="M117" s="1"/>
      <c r="IU117" s="2"/>
      <c r="IV117" s="2"/>
    </row>
    <row r="118" spans="1:256" s="28" customFormat="1" ht="12.75">
      <c r="A118" s="38" t="s">
        <v>45</v>
      </c>
      <c r="B118" s="1"/>
      <c r="C118" s="37">
        <f>C115/($E$8^2)*($J$8/100)</f>
        <v>85.25955994130732</v>
      </c>
      <c r="D118" s="37">
        <f>D115/($E$8^2)*($J$8/100)</f>
        <v>85.25955994130732</v>
      </c>
      <c r="E118" s="37">
        <f>E115/($E$8^2)*($J$8/100)</f>
        <v>266.4361248165854</v>
      </c>
      <c r="F118" s="37">
        <f>F115/($E$8^2)*($J$8/100)</f>
        <v>266.4361248165854</v>
      </c>
      <c r="G118" s="37">
        <f>G115/($E$8^2)*($J$8/100)</f>
        <v>703.3913695157854</v>
      </c>
      <c r="H118" s="37">
        <f>H115/($E$8^2)*($J$8/100)</f>
        <v>703.3913695157854</v>
      </c>
      <c r="I118" s="37">
        <f>I115/($E$8^2)*($J$8/100)</f>
        <v>852.5955994130732</v>
      </c>
      <c r="J118" s="37">
        <f>J115/($E$8^2)*($J$8/100)</f>
        <v>852.5955994130732</v>
      </c>
      <c r="K118" s="37" t="e">
        <f>K115/(Sheet3!$E$8^2)*(Sheet3!$J$8/100)</f>
        <v>#DIV/0!</v>
      </c>
      <c r="IU118" s="2"/>
      <c r="IV118" s="2"/>
    </row>
    <row r="120" ht="12.75">
      <c r="A120" s="1" t="s">
        <v>194</v>
      </c>
    </row>
    <row r="121" spans="1:11" ht="13.5">
      <c r="A121" s="29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3.5">
      <c r="A122" s="29" t="s">
        <v>38</v>
      </c>
      <c r="C122" s="30" t="s">
        <v>195</v>
      </c>
      <c r="D122" s="30"/>
      <c r="E122" s="30" t="s">
        <v>196</v>
      </c>
      <c r="F122" s="30"/>
      <c r="G122" s="30" t="s">
        <v>197</v>
      </c>
      <c r="H122" s="30"/>
      <c r="I122" s="30" t="s">
        <v>198</v>
      </c>
      <c r="J122" s="30"/>
      <c r="K122" s="30" t="s">
        <v>199</v>
      </c>
    </row>
    <row r="123" spans="1:11" ht="12.75">
      <c r="A123" s="29"/>
      <c r="C123" s="32" t="s">
        <v>200</v>
      </c>
      <c r="D123" s="32"/>
      <c r="E123" s="32" t="s">
        <v>200</v>
      </c>
      <c r="F123" s="32"/>
      <c r="G123" s="32" t="s">
        <v>200</v>
      </c>
      <c r="H123" s="32"/>
      <c r="I123" s="32" t="s">
        <v>200</v>
      </c>
      <c r="J123" s="32"/>
      <c r="K123" s="32" t="s">
        <v>200</v>
      </c>
    </row>
    <row r="124" spans="1:11" ht="12.75">
      <c r="A124" s="70"/>
      <c r="C124" s="32" t="s">
        <v>193</v>
      </c>
      <c r="D124" s="32" t="s">
        <v>41</v>
      </c>
      <c r="E124" s="32" t="s">
        <v>193</v>
      </c>
      <c r="F124" s="32" t="s">
        <v>41</v>
      </c>
      <c r="G124" s="32" t="s">
        <v>193</v>
      </c>
      <c r="H124" s="32" t="s">
        <v>41</v>
      </c>
      <c r="I124" s="32" t="s">
        <v>193</v>
      </c>
      <c r="J124" s="32" t="s">
        <v>41</v>
      </c>
      <c r="K124" s="32"/>
    </row>
    <row r="125" spans="1:256" s="63" customFormat="1" ht="12.75">
      <c r="A125" s="33" t="s">
        <v>42</v>
      </c>
      <c r="B125" s="1"/>
      <c r="C125" s="34">
        <v>287100</v>
      </c>
      <c r="D125" s="34">
        <f>330000*0.87</f>
        <v>287100</v>
      </c>
      <c r="E125" s="34">
        <v>272310</v>
      </c>
      <c r="F125" s="34">
        <f>313000*0.87</f>
        <v>272310</v>
      </c>
      <c r="G125" s="34">
        <v>136590</v>
      </c>
      <c r="H125" s="34">
        <f>157000*0.87</f>
        <v>136590</v>
      </c>
      <c r="I125" s="34">
        <v>55071</v>
      </c>
      <c r="J125" s="34">
        <f>63300*0.87</f>
        <v>55071</v>
      </c>
      <c r="K125" s="34">
        <v>26686</v>
      </c>
      <c r="L125" s="1"/>
      <c r="M125" s="1"/>
      <c r="N125" s="1"/>
      <c r="O125" s="1"/>
      <c r="P125" s="1"/>
      <c r="Q125" s="1"/>
      <c r="IU125" s="2"/>
      <c r="IV125" s="2"/>
    </row>
    <row r="126" spans="1:11" ht="12.75">
      <c r="A126" s="35" t="s">
        <v>43</v>
      </c>
      <c r="C126" s="28">
        <v>0.31</v>
      </c>
      <c r="D126" s="28">
        <v>0.31</v>
      </c>
      <c r="E126" s="28">
        <v>0.33</v>
      </c>
      <c r="F126" s="28">
        <v>0.33</v>
      </c>
      <c r="G126" s="28">
        <v>0.39</v>
      </c>
      <c r="H126" s="28">
        <v>0.55</v>
      </c>
      <c r="I126" s="28">
        <v>0.57</v>
      </c>
      <c r="J126" s="28">
        <v>0.87</v>
      </c>
      <c r="K126" s="28">
        <v>1.1</v>
      </c>
    </row>
    <row r="127" spans="1:11" ht="12.75">
      <c r="A127" s="36" t="s">
        <v>44</v>
      </c>
      <c r="C127" s="37">
        <f>$E$8*C126</f>
        <v>6.7146</v>
      </c>
      <c r="D127" s="37">
        <f>$E$8*D126</f>
        <v>6.7146</v>
      </c>
      <c r="E127" s="37">
        <f>$E$8*E126</f>
        <v>7.1478</v>
      </c>
      <c r="F127" s="37">
        <f>$E$8*F126</f>
        <v>7.1478</v>
      </c>
      <c r="G127" s="37">
        <f>$E$8*G126</f>
        <v>8.4474</v>
      </c>
      <c r="H127" s="37">
        <f>$E$8*H126</f>
        <v>11.913</v>
      </c>
      <c r="I127" s="37">
        <f>$E$8*I126</f>
        <v>12.3462</v>
      </c>
      <c r="J127" s="37">
        <f>$E$8*J126</f>
        <v>18.8442</v>
      </c>
      <c r="K127" s="37">
        <f>$E$8*K126</f>
        <v>23.826</v>
      </c>
    </row>
    <row r="128" spans="1:11" ht="12.75">
      <c r="A128" s="38" t="s">
        <v>45</v>
      </c>
      <c r="C128" s="37">
        <f>C125/($E$8^2)*($J$8/100)</f>
        <v>611.9504914787333</v>
      </c>
      <c r="D128" s="37">
        <f>D125/($E$8^2)*($J$8/100)</f>
        <v>611.9504914787333</v>
      </c>
      <c r="E128" s="37">
        <f>E125/($E$8^2)*($J$8/100)</f>
        <v>580.425769190435</v>
      </c>
      <c r="F128" s="37">
        <f>F125/($E$8^2)*($J$8/100)</f>
        <v>580.425769190435</v>
      </c>
      <c r="G128" s="37">
        <f>G125/($E$8^2)*($J$8/100)</f>
        <v>291.14008230957916</v>
      </c>
      <c r="H128" s="37">
        <f>H125/($E$8^2)*($J$8/100)</f>
        <v>291.14008230957916</v>
      </c>
      <c r="I128" s="37">
        <f>I125/($E$8^2)*($J$8/100)</f>
        <v>117.38323063819338</v>
      </c>
      <c r="J128" s="37">
        <f>J125/($E$8^2)*($J$8/100)</f>
        <v>117.38323063819338</v>
      </c>
      <c r="K128" s="37">
        <f>K125/($E$8^2)*($J$8/100)</f>
        <v>56.88091541484318</v>
      </c>
    </row>
    <row r="130" ht="12.75">
      <c r="A130" s="1" t="s">
        <v>201</v>
      </c>
    </row>
    <row r="131" spans="1:12" ht="13.5">
      <c r="A131" s="29" t="s">
        <v>25</v>
      </c>
      <c r="C131" s="30" t="s">
        <v>202</v>
      </c>
      <c r="D131" s="30"/>
      <c r="F131" s="30" t="s">
        <v>203</v>
      </c>
      <c r="G131" s="30"/>
      <c r="I131" s="30" t="s">
        <v>204</v>
      </c>
      <c r="K131" s="30" t="s">
        <v>205</v>
      </c>
      <c r="L131" s="30"/>
    </row>
    <row r="132" spans="1:12" ht="13.5">
      <c r="A132" s="31"/>
      <c r="C132" s="30" t="s">
        <v>206</v>
      </c>
      <c r="D132" s="30"/>
      <c r="F132" s="30" t="s">
        <v>207</v>
      </c>
      <c r="G132" s="30"/>
      <c r="I132" s="30" t="s">
        <v>208</v>
      </c>
      <c r="K132" s="30"/>
      <c r="L132" s="30"/>
    </row>
    <row r="133" spans="1:12" ht="12.75">
      <c r="A133" s="29" t="s">
        <v>38</v>
      </c>
      <c r="C133" s="32" t="s">
        <v>180</v>
      </c>
      <c r="D133" s="32"/>
      <c r="F133" s="32" t="s">
        <v>180</v>
      </c>
      <c r="G133" s="32"/>
      <c r="I133" s="32" t="s">
        <v>209</v>
      </c>
      <c r="K133" s="32" t="s">
        <v>210</v>
      </c>
      <c r="L133" s="32"/>
    </row>
    <row r="134" spans="1:12" ht="12.75">
      <c r="A134" s="70"/>
      <c r="C134" s="32" t="s">
        <v>40</v>
      </c>
      <c r="D134" s="32" t="s">
        <v>41</v>
      </c>
      <c r="F134" s="32" t="s">
        <v>211</v>
      </c>
      <c r="G134" s="32" t="s">
        <v>212</v>
      </c>
      <c r="I134" s="34"/>
      <c r="K134" s="32" t="s">
        <v>213</v>
      </c>
      <c r="L134" s="32" t="s">
        <v>214</v>
      </c>
    </row>
    <row r="135" spans="1:12" ht="12.75">
      <c r="A135" s="33" t="s">
        <v>42</v>
      </c>
      <c r="C135" s="34">
        <v>292500</v>
      </c>
      <c r="D135" s="34">
        <v>121500</v>
      </c>
      <c r="F135" s="34"/>
      <c r="G135" s="34"/>
      <c r="I135" s="28">
        <v>0.19</v>
      </c>
      <c r="K135" s="34">
        <v>5625</v>
      </c>
      <c r="L135" s="34">
        <v>5625</v>
      </c>
    </row>
    <row r="136" spans="1:12" ht="12.75">
      <c r="A136" s="35" t="s">
        <v>43</v>
      </c>
      <c r="C136" s="28">
        <v>0.27</v>
      </c>
      <c r="D136" s="28">
        <v>0.47</v>
      </c>
      <c r="F136" s="28">
        <v>0.29166</v>
      </c>
      <c r="G136" s="28">
        <v>0.3875</v>
      </c>
      <c r="I136" s="37">
        <f>$E$8*I135</f>
        <v>4.1154</v>
      </c>
      <c r="K136" s="28">
        <v>2.5</v>
      </c>
      <c r="L136" s="28">
        <v>4.3</v>
      </c>
    </row>
    <row r="137" spans="1:12" ht="12.75">
      <c r="A137" s="36" t="s">
        <v>44</v>
      </c>
      <c r="C137" s="37">
        <f>$E$8*C136</f>
        <v>5.8482</v>
      </c>
      <c r="D137" s="37">
        <f>$E$8*D136</f>
        <v>10.1802</v>
      </c>
      <c r="F137" s="37">
        <f>$E$8*F136</f>
        <v>6.317355599999999</v>
      </c>
      <c r="G137" s="37">
        <f>$E$8*G136</f>
        <v>8.39325</v>
      </c>
      <c r="I137" s="37">
        <f>I134/($E$8^2)*($J$8/100)</f>
        <v>0</v>
      </c>
      <c r="K137" s="37">
        <f>$E$8*K136</f>
        <v>54.15</v>
      </c>
      <c r="L137" s="37">
        <f>$E$8*L136</f>
        <v>93.13799999999999</v>
      </c>
    </row>
    <row r="138" spans="1:12" ht="12.75">
      <c r="A138" s="38" t="s">
        <v>45</v>
      </c>
      <c r="C138" s="37">
        <f>C135/($E$8^2)*($J$8/100)</f>
        <v>623.4605320708098</v>
      </c>
      <c r="D138" s="37">
        <f>D135/($E$8^2)*($J$8/100)</f>
        <v>258.975913321721</v>
      </c>
      <c r="F138" s="37">
        <f>F135/($E$8^2)*($J$8/100)</f>
        <v>0</v>
      </c>
      <c r="G138" s="37">
        <f>G135/($E$8^2)*($J$8/100)</f>
        <v>0</v>
      </c>
      <c r="K138" s="37">
        <f>K135/($E$8^2)*($J$8/100)</f>
        <v>11.989625616746341</v>
      </c>
      <c r="L138" s="37">
        <f>L135/($E$8^2)*($J$8/100)</f>
        <v>11.989625616746341</v>
      </c>
    </row>
    <row r="140" ht="12.75">
      <c r="J140" s="1">
        <v>6.5</v>
      </c>
    </row>
  </sheetData>
  <sheetProtection sheet="1" selectLockedCells="1"/>
  <mergeCells count="7">
    <mergeCell ref="G5:H5"/>
    <mergeCell ref="J5:K5"/>
    <mergeCell ref="P85:Q85"/>
    <mergeCell ref="S85:T85"/>
    <mergeCell ref="F131:G131"/>
    <mergeCell ref="K131:L131"/>
    <mergeCell ref="F132:G13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2009-09-06T22:43:02Z</dcterms:created>
  <dcterms:modified xsi:type="dcterms:W3CDTF">2009-09-06T22:45:58Z</dcterms:modified>
  <cp:category/>
  <cp:version/>
  <cp:contentType/>
  <cp:contentStatus/>
  <cp:revision>1</cp:revision>
</cp:coreProperties>
</file>